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C:\Users\PC101\Desktop\"/>
    </mc:Choice>
  </mc:AlternateContent>
  <xr:revisionPtr revIDLastSave="0" documentId="13_ncr:1_{74B23152-6E7E-4E19-8FF7-9A413353BD6A}" xr6:coauthVersionLast="47" xr6:coauthVersionMax="47" xr10:uidLastSave="{00000000-0000-0000-0000-000000000000}"/>
  <bookViews>
    <workbookView xWindow="-110" yWindow="-110" windowWidth="25820" windowHeight="14020" activeTab="3" xr2:uid="{00000000-000D-0000-FFFF-FFFF00000000}"/>
  </bookViews>
  <sheets>
    <sheet name="Rekapitulace stavby" sheetId="1" r:id="rId1"/>
    <sheet name="SO-101 - Polní cesta C19 ..." sheetId="2" r:id="rId2"/>
    <sheet name="SO-801 - Doprovodná zeleň..." sheetId="3" r:id="rId3"/>
    <sheet name="Pokyny pro vyplnění" sheetId="4" r:id="rId4"/>
  </sheets>
  <definedNames>
    <definedName name="_xlnm._FilterDatabase" localSheetId="1" hidden="1">'SO-101 - Polní cesta C19 ...'!$C$127:$K$330</definedName>
    <definedName name="_xlnm._FilterDatabase" localSheetId="2" hidden="1">'SO-801 - Doprovodná zeleň...'!$C$120:$K$256</definedName>
    <definedName name="_xlnm.Print_Titles" localSheetId="0">'Rekapitulace stavby'!$92:$92</definedName>
    <definedName name="_xlnm.Print_Titles" localSheetId="1">'SO-101 - Polní cesta C19 ...'!$127:$127</definedName>
    <definedName name="_xlnm.Print_Titles" localSheetId="2">'SO-801 - Doprovodná zeleň...'!$120:$120</definedName>
    <definedName name="_xlnm.Print_Area" localSheetId="3">'Pokyny pro vyplnění'!$B$2:$K$71,'Pokyny pro vyplnění'!$B$74:$K$118,'Pokyny pro vyplnění'!$B$121:$K$161,'Pokyny pro vyplnění'!$B$164:$K$218</definedName>
    <definedName name="_xlnm.Print_Area" localSheetId="0">'Rekapitulace stavby'!$D$4:$AO$76,'Rekapitulace stavby'!$C$82:$AQ$97</definedName>
    <definedName name="_xlnm.Print_Area" localSheetId="1">'SO-101 - Polní cesta C19 ...'!$C$82:$J$109,'SO-101 - Polní cesta C19 ...'!$C$115:$K$330</definedName>
    <definedName name="_xlnm.Print_Area" localSheetId="2">'SO-801 - Doprovodná zeleň...'!$C$82:$J$102,'SO-801 - Doprovodná zeleň...'!$C$108:$K$256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254" i="3"/>
  <c r="BH254" i="3"/>
  <c r="BG254" i="3"/>
  <c r="BF254" i="3"/>
  <c r="T254" i="3"/>
  <c r="R254" i="3"/>
  <c r="P254" i="3"/>
  <c r="BI251" i="3"/>
  <c r="BH251" i="3"/>
  <c r="BG251" i="3"/>
  <c r="BF251" i="3"/>
  <c r="T251" i="3"/>
  <c r="R251" i="3"/>
  <c r="P251" i="3"/>
  <c r="BI248" i="3"/>
  <c r="BH248" i="3"/>
  <c r="BG248" i="3"/>
  <c r="BF248" i="3"/>
  <c r="T248" i="3"/>
  <c r="R248" i="3"/>
  <c r="P248" i="3"/>
  <c r="BI245" i="3"/>
  <c r="BH245" i="3"/>
  <c r="BG245" i="3"/>
  <c r="BF245" i="3"/>
  <c r="T245" i="3"/>
  <c r="R245" i="3"/>
  <c r="P245" i="3"/>
  <c r="BI242" i="3"/>
  <c r="BH242" i="3"/>
  <c r="BG242" i="3"/>
  <c r="BF242" i="3"/>
  <c r="T242" i="3"/>
  <c r="R242" i="3"/>
  <c r="P242" i="3"/>
  <c r="BI240" i="3"/>
  <c r="BH240" i="3"/>
  <c r="BG240" i="3"/>
  <c r="BF240" i="3"/>
  <c r="T240" i="3"/>
  <c r="R240" i="3"/>
  <c r="P240" i="3"/>
  <c r="BI237" i="3"/>
  <c r="BH237" i="3"/>
  <c r="BG237" i="3"/>
  <c r="BF237" i="3"/>
  <c r="T237" i="3"/>
  <c r="R237" i="3"/>
  <c r="P237" i="3"/>
  <c r="BI234" i="3"/>
  <c r="BH234" i="3"/>
  <c r="BG234" i="3"/>
  <c r="BF234" i="3"/>
  <c r="T234" i="3"/>
  <c r="R234" i="3"/>
  <c r="P234" i="3"/>
  <c r="BI230" i="3"/>
  <c r="BH230" i="3"/>
  <c r="BG230" i="3"/>
  <c r="BF230" i="3"/>
  <c r="T230" i="3"/>
  <c r="R230" i="3"/>
  <c r="P230" i="3"/>
  <c r="BI227" i="3"/>
  <c r="BH227" i="3"/>
  <c r="BG227" i="3"/>
  <c r="BF227" i="3"/>
  <c r="T227" i="3"/>
  <c r="R227" i="3"/>
  <c r="P227" i="3"/>
  <c r="BI224" i="3"/>
  <c r="BH224" i="3"/>
  <c r="BG224" i="3"/>
  <c r="BF224" i="3"/>
  <c r="T224" i="3"/>
  <c r="R224" i="3"/>
  <c r="P224" i="3"/>
  <c r="BI221" i="3"/>
  <c r="BH221" i="3"/>
  <c r="BG221" i="3"/>
  <c r="BF221" i="3"/>
  <c r="T221" i="3"/>
  <c r="R221" i="3"/>
  <c r="P221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0" i="3"/>
  <c r="BH210" i="3"/>
  <c r="BG210" i="3"/>
  <c r="BF210" i="3"/>
  <c r="T210" i="3"/>
  <c r="R210" i="3"/>
  <c r="P210" i="3"/>
  <c r="BI208" i="3"/>
  <c r="BH208" i="3"/>
  <c r="BG208" i="3"/>
  <c r="BF208" i="3"/>
  <c r="T208" i="3"/>
  <c r="R208" i="3"/>
  <c r="P208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3" i="3"/>
  <c r="BH193" i="3"/>
  <c r="BG193" i="3"/>
  <c r="BF193" i="3"/>
  <c r="T193" i="3"/>
  <c r="R193" i="3"/>
  <c r="P193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4" i="3"/>
  <c r="BH184" i="3"/>
  <c r="BG184" i="3"/>
  <c r="BF184" i="3"/>
  <c r="T184" i="3"/>
  <c r="R184" i="3"/>
  <c r="P184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7" i="3"/>
  <c r="BH177" i="3"/>
  <c r="BG177" i="3"/>
  <c r="BF177" i="3"/>
  <c r="T177" i="3"/>
  <c r="R177" i="3"/>
  <c r="P177" i="3"/>
  <c r="BI175" i="3"/>
  <c r="BH175" i="3"/>
  <c r="BG175" i="3"/>
  <c r="BF175" i="3"/>
  <c r="T175" i="3"/>
  <c r="R175" i="3"/>
  <c r="P175" i="3"/>
  <c r="BI172" i="3"/>
  <c r="BH172" i="3"/>
  <c r="BG172" i="3"/>
  <c r="BF172" i="3"/>
  <c r="T172" i="3"/>
  <c r="R172" i="3"/>
  <c r="P172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7" i="3"/>
  <c r="BH157" i="3"/>
  <c r="BG157" i="3"/>
  <c r="BF157" i="3"/>
  <c r="T157" i="3"/>
  <c r="R157" i="3"/>
  <c r="P157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5" i="3"/>
  <c r="BH135" i="3"/>
  <c r="BG135" i="3"/>
  <c r="BF135" i="3"/>
  <c r="T135" i="3"/>
  <c r="R135" i="3"/>
  <c r="P135" i="3"/>
  <c r="BI132" i="3"/>
  <c r="BH132" i="3"/>
  <c r="BG132" i="3"/>
  <c r="BF132" i="3"/>
  <c r="T132" i="3"/>
  <c r="R132" i="3"/>
  <c r="P132" i="3"/>
  <c r="BI130" i="3"/>
  <c r="BH130" i="3"/>
  <c r="BG130" i="3"/>
  <c r="BF130" i="3"/>
  <c r="T130" i="3"/>
  <c r="R130" i="3"/>
  <c r="P130" i="3"/>
  <c r="BI127" i="3"/>
  <c r="BH127" i="3"/>
  <c r="BG127" i="3"/>
  <c r="BF127" i="3"/>
  <c r="T127" i="3"/>
  <c r="R127" i="3"/>
  <c r="P127" i="3"/>
  <c r="BI124" i="3"/>
  <c r="BH124" i="3"/>
  <c r="BG124" i="3"/>
  <c r="BF124" i="3"/>
  <c r="T124" i="3"/>
  <c r="R124" i="3"/>
  <c r="P124" i="3"/>
  <c r="J118" i="3"/>
  <c r="J117" i="3"/>
  <c r="F117" i="3"/>
  <c r="F115" i="3"/>
  <c r="E113" i="3"/>
  <c r="J92" i="3"/>
  <c r="J91" i="3"/>
  <c r="F91" i="3"/>
  <c r="F89" i="3"/>
  <c r="E87" i="3"/>
  <c r="J18" i="3"/>
  <c r="E18" i="3"/>
  <c r="F92" i="3" s="1"/>
  <c r="J17" i="3"/>
  <c r="J12" i="3"/>
  <c r="J89" i="3" s="1"/>
  <c r="E7" i="3"/>
  <c r="E111" i="3"/>
  <c r="J37" i="2"/>
  <c r="J36" i="2"/>
  <c r="AY95" i="1"/>
  <c r="J35" i="2"/>
  <c r="AX95" i="1" s="1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18" i="2"/>
  <c r="BH318" i="2"/>
  <c r="BG318" i="2"/>
  <c r="BF318" i="2"/>
  <c r="T318" i="2"/>
  <c r="R318" i="2"/>
  <c r="P318" i="2"/>
  <c r="BI314" i="2"/>
  <c r="BH314" i="2"/>
  <c r="BG314" i="2"/>
  <c r="BF314" i="2"/>
  <c r="T314" i="2"/>
  <c r="R314" i="2"/>
  <c r="P314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299" i="2"/>
  <c r="BH299" i="2"/>
  <c r="BG299" i="2"/>
  <c r="BF299" i="2"/>
  <c r="T299" i="2"/>
  <c r="R299" i="2"/>
  <c r="P299" i="2"/>
  <c r="BI294" i="2"/>
  <c r="BH294" i="2"/>
  <c r="BG294" i="2"/>
  <c r="BF294" i="2"/>
  <c r="T294" i="2"/>
  <c r="T293" i="2"/>
  <c r="R294" i="2"/>
  <c r="R293" i="2"/>
  <c r="P294" i="2"/>
  <c r="P293" i="2"/>
  <c r="BI291" i="2"/>
  <c r="BH291" i="2"/>
  <c r="BG291" i="2"/>
  <c r="BF291" i="2"/>
  <c r="T291" i="2"/>
  <c r="R291" i="2"/>
  <c r="P291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2" i="2"/>
  <c r="BH282" i="2"/>
  <c r="BG282" i="2"/>
  <c r="BF282" i="2"/>
  <c r="T282" i="2"/>
  <c r="R282" i="2"/>
  <c r="P282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1" i="2"/>
  <c r="BH271" i="2"/>
  <c r="BG271" i="2"/>
  <c r="BF271" i="2"/>
  <c r="T271" i="2"/>
  <c r="R271" i="2"/>
  <c r="P271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5" i="2"/>
  <c r="BH245" i="2"/>
  <c r="BG245" i="2"/>
  <c r="BF245" i="2"/>
  <c r="T245" i="2"/>
  <c r="R245" i="2"/>
  <c r="P245" i="2"/>
  <c r="BI242" i="2"/>
  <c r="BH242" i="2"/>
  <c r="BG242" i="2"/>
  <c r="BF242" i="2"/>
  <c r="T242" i="2"/>
  <c r="R242" i="2"/>
  <c r="P242" i="2"/>
  <c r="BI238" i="2"/>
  <c r="BH238" i="2"/>
  <c r="BG238" i="2"/>
  <c r="BF238" i="2"/>
  <c r="T238" i="2"/>
  <c r="R238" i="2"/>
  <c r="P238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7" i="2"/>
  <c r="BH227" i="2"/>
  <c r="BG227" i="2"/>
  <c r="BF227" i="2"/>
  <c r="T227" i="2"/>
  <c r="R227" i="2"/>
  <c r="P227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0" i="2"/>
  <c r="BH200" i="2"/>
  <c r="BG200" i="2"/>
  <c r="BF200" i="2"/>
  <c r="T200" i="2"/>
  <c r="T199" i="2"/>
  <c r="R200" i="2"/>
  <c r="R199" i="2" s="1"/>
  <c r="P200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8" i="2"/>
  <c r="BH158" i="2"/>
  <c r="BG158" i="2"/>
  <c r="BF158" i="2"/>
  <c r="T158" i="2"/>
  <c r="R158" i="2"/>
  <c r="P158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J125" i="2"/>
  <c r="J124" i="2"/>
  <c r="F124" i="2"/>
  <c r="F122" i="2"/>
  <c r="E120" i="2"/>
  <c r="J92" i="2"/>
  <c r="J91" i="2"/>
  <c r="F91" i="2"/>
  <c r="F89" i="2"/>
  <c r="E87" i="2"/>
  <c r="J18" i="2"/>
  <c r="E18" i="2"/>
  <c r="F125" i="2"/>
  <c r="J17" i="2"/>
  <c r="J12" i="2"/>
  <c r="J89" i="2" s="1"/>
  <c r="E7" i="2"/>
  <c r="E85" i="2" s="1"/>
  <c r="L90" i="1"/>
  <c r="AM90" i="1"/>
  <c r="AM89" i="1"/>
  <c r="L89" i="1"/>
  <c r="AM87" i="1"/>
  <c r="L87" i="1"/>
  <c r="L85" i="1"/>
  <c r="L84" i="1"/>
  <c r="J318" i="2"/>
  <c r="J263" i="2"/>
  <c r="BK254" i="2"/>
  <c r="BK230" i="2"/>
  <c r="BK220" i="2"/>
  <c r="J206" i="2"/>
  <c r="BK187" i="2"/>
  <c r="BK177" i="2"/>
  <c r="BK163" i="2"/>
  <c r="J139" i="2"/>
  <c r="BK131" i="2"/>
  <c r="BK276" i="2"/>
  <c r="J266" i="2"/>
  <c r="BK238" i="2"/>
  <c r="J212" i="2"/>
  <c r="J191" i="2"/>
  <c r="J177" i="2"/>
  <c r="J153" i="2"/>
  <c r="BK314" i="2"/>
  <c r="BK307" i="2"/>
  <c r="J294" i="2"/>
  <c r="BK282" i="2"/>
  <c r="J254" i="2"/>
  <c r="J224" i="2"/>
  <c r="BK206" i="2"/>
  <c r="BK183" i="2"/>
  <c r="J166" i="2"/>
  <c r="J141" i="2"/>
  <c r="BK326" i="2"/>
  <c r="J307" i="2"/>
  <c r="BK288" i="2"/>
  <c r="BK263" i="2"/>
  <c r="BK248" i="2"/>
  <c r="BK233" i="2"/>
  <c r="BK174" i="2"/>
  <c r="J134" i="2"/>
  <c r="J248" i="3"/>
  <c r="BK240" i="3"/>
  <c r="J215" i="3"/>
  <c r="J208" i="3"/>
  <c r="BK157" i="3"/>
  <c r="BK135" i="3"/>
  <c r="BK221" i="3"/>
  <c r="BK206" i="3"/>
  <c r="J182" i="3"/>
  <c r="J157" i="3"/>
  <c r="J135" i="3"/>
  <c r="BK124" i="3"/>
  <c r="J206" i="3"/>
  <c r="J177" i="3"/>
  <c r="BK166" i="3"/>
  <c r="BK138" i="3"/>
  <c r="BK251" i="3"/>
  <c r="J240" i="3"/>
  <c r="J221" i="3"/>
  <c r="J199" i="3"/>
  <c r="BK182" i="3"/>
  <c r="BK163" i="3"/>
  <c r="J147" i="3"/>
  <c r="BK278" i="2"/>
  <c r="BK266" i="2"/>
  <c r="J257" i="2"/>
  <c r="J248" i="2"/>
  <c r="J227" i="2"/>
  <c r="BK212" i="2"/>
  <c r="BK195" i="2"/>
  <c r="J180" i="2"/>
  <c r="J169" i="2"/>
  <c r="BK147" i="2"/>
  <c r="BK134" i="2"/>
  <c r="J288" i="2"/>
  <c r="BK271" i="2"/>
  <c r="BK251" i="2"/>
  <c r="BK218" i="2"/>
  <c r="J195" i="2"/>
  <c r="J183" i="2"/>
  <c r="J163" i="2"/>
  <c r="BK328" i="2"/>
  <c r="J314" i="2"/>
  <c r="J304" i="2"/>
  <c r="J291" i="2"/>
  <c r="J276" i="2"/>
  <c r="BK245" i="2"/>
  <c r="J220" i="2"/>
  <c r="J187" i="2"/>
  <c r="BK153" i="2"/>
  <c r="BK139" i="2"/>
  <c r="BK323" i="2"/>
  <c r="BK294" i="2"/>
  <c r="J282" i="2"/>
  <c r="J260" i="2"/>
  <c r="J238" i="2"/>
  <c r="BK209" i="2"/>
  <c r="BK144" i="2"/>
  <c r="J245" i="3"/>
  <c r="J237" i="3"/>
  <c r="BK224" i="3"/>
  <c r="J179" i="3"/>
  <c r="J144" i="3"/>
  <c r="J127" i="3"/>
  <c r="BK213" i="3"/>
  <c r="J193" i="3"/>
  <c r="BK175" i="3"/>
  <c r="J152" i="3"/>
  <c r="J130" i="3"/>
  <c r="J227" i="3"/>
  <c r="J203" i="3"/>
  <c r="BK184" i="3"/>
  <c r="J168" i="3"/>
  <c r="BK144" i="3"/>
  <c r="BK130" i="3"/>
  <c r="BK245" i="3"/>
  <c r="J224" i="3"/>
  <c r="BK203" i="3"/>
  <c r="BK193" i="3"/>
  <c r="BK179" i="3"/>
  <c r="BK160" i="3"/>
  <c r="J141" i="3"/>
  <c r="J310" i="2"/>
  <c r="J278" i="2"/>
  <c r="BK242" i="2"/>
  <c r="J218" i="2"/>
  <c r="BK172" i="2"/>
  <c r="J158" i="2"/>
  <c r="J328" i="2"/>
  <c r="J323" i="2"/>
  <c r="BK291" i="2"/>
  <c r="BK268" i="2"/>
  <c r="J245" i="2"/>
  <c r="BK215" i="2"/>
  <c r="BK141" i="2"/>
  <c r="BK254" i="3"/>
  <c r="J242" i="3"/>
  <c r="BK230" i="3"/>
  <c r="BK210" i="3"/>
  <c r="BK168" i="3"/>
  <c r="J138" i="3"/>
  <c r="J230" i="3"/>
  <c r="J210" i="3"/>
  <c r="BK187" i="3"/>
  <c r="J166" i="3"/>
  <c r="J149" i="3"/>
  <c r="BK127" i="3"/>
  <c r="BK208" i="3"/>
  <c r="BK199" i="3"/>
  <c r="J175" i="3"/>
  <c r="BK152" i="3"/>
  <c r="J254" i="3"/>
  <c r="BK242" i="3"/>
  <c r="J234" i="3"/>
  <c r="BK215" i="3"/>
  <c r="BK190" i="3"/>
  <c r="BK177" i="3"/>
  <c r="J154" i="3"/>
  <c r="J132" i="3"/>
  <c r="BK304" i="2"/>
  <c r="J268" i="2"/>
  <c r="BK260" i="2"/>
  <c r="J251" i="2"/>
  <c r="BK224" i="2"/>
  <c r="J209" i="2"/>
  <c r="BK191" i="2"/>
  <c r="J174" i="2"/>
  <c r="BK166" i="2"/>
  <c r="J144" i="2"/>
  <c r="AS94" i="1"/>
  <c r="BK227" i="2"/>
  <c r="BK200" i="2"/>
  <c r="BK180" i="2"/>
  <c r="BK158" i="2"/>
  <c r="BK318" i="2"/>
  <c r="BK310" i="2"/>
  <c r="BK299" i="2"/>
  <c r="J285" i="2"/>
  <c r="J271" i="2"/>
  <c r="J233" i="2"/>
  <c r="J215" i="2"/>
  <c r="J200" i="2"/>
  <c r="BK169" i="2"/>
  <c r="J147" i="2"/>
  <c r="J326" i="2"/>
  <c r="J299" i="2"/>
  <c r="BK285" i="2"/>
  <c r="BK257" i="2"/>
  <c r="J242" i="2"/>
  <c r="J230" i="2"/>
  <c r="J172" i="2"/>
  <c r="J131" i="2"/>
  <c r="J251" i="3"/>
  <c r="BK234" i="3"/>
  <c r="J218" i="3"/>
  <c r="J160" i="3"/>
  <c r="BK141" i="3"/>
  <c r="BK227" i="3"/>
  <c r="J196" i="3"/>
  <c r="J184" i="3"/>
  <c r="J163" i="3"/>
  <c r="BK147" i="3"/>
  <c r="J213" i="3"/>
  <c r="J190" i="3"/>
  <c r="BK172" i="3"/>
  <c r="BK154" i="3"/>
  <c r="BK132" i="3"/>
  <c r="BK248" i="3"/>
  <c r="BK237" i="3"/>
  <c r="BK218" i="3"/>
  <c r="BK196" i="3"/>
  <c r="J187" i="3"/>
  <c r="J172" i="3"/>
  <c r="BK149" i="3"/>
  <c r="J124" i="3"/>
  <c r="T130" i="2" l="1"/>
  <c r="P205" i="2"/>
  <c r="P211" i="2"/>
  <c r="R223" i="2"/>
  <c r="BK262" i="2"/>
  <c r="J262" i="2" s="1"/>
  <c r="J103" i="2" s="1"/>
  <c r="T298" i="2"/>
  <c r="T297" i="2" s="1"/>
  <c r="R322" i="2"/>
  <c r="R313" i="2"/>
  <c r="T123" i="3"/>
  <c r="T171" i="3"/>
  <c r="T202" i="3"/>
  <c r="BK233" i="3"/>
  <c r="J233" i="3"/>
  <c r="J101" i="3" s="1"/>
  <c r="BK130" i="2"/>
  <c r="J130" i="2" s="1"/>
  <c r="J98" i="2" s="1"/>
  <c r="R205" i="2"/>
  <c r="R211" i="2"/>
  <c r="P223" i="2"/>
  <c r="R262" i="2"/>
  <c r="R298" i="2"/>
  <c r="R297" i="2"/>
  <c r="P322" i="2"/>
  <c r="P313" i="2"/>
  <c r="P123" i="3"/>
  <c r="P171" i="3"/>
  <c r="P122" i="3" s="1"/>
  <c r="P121" i="3" s="1"/>
  <c r="AU96" i="1" s="1"/>
  <c r="P202" i="3"/>
  <c r="P233" i="3"/>
  <c r="P130" i="2"/>
  <c r="P129" i="2" s="1"/>
  <c r="T205" i="2"/>
  <c r="T211" i="2"/>
  <c r="BK223" i="2"/>
  <c r="J223" i="2" s="1"/>
  <c r="J102" i="2" s="1"/>
  <c r="P262" i="2"/>
  <c r="BK298" i="2"/>
  <c r="J298" i="2" s="1"/>
  <c r="J106" i="2" s="1"/>
  <c r="BK322" i="2"/>
  <c r="J322" i="2"/>
  <c r="J108" i="2" s="1"/>
  <c r="R123" i="3"/>
  <c r="R171" i="3"/>
  <c r="R202" i="3"/>
  <c r="R233" i="3"/>
  <c r="R122" i="3" s="1"/>
  <c r="R121" i="3" s="1"/>
  <c r="R130" i="2"/>
  <c r="R129" i="2" s="1"/>
  <c r="BK205" i="2"/>
  <c r="J205" i="2"/>
  <c r="J100" i="2"/>
  <c r="BK211" i="2"/>
  <c r="J211" i="2"/>
  <c r="J101" i="2"/>
  <c r="T223" i="2"/>
  <c r="T262" i="2"/>
  <c r="P298" i="2"/>
  <c r="P297" i="2"/>
  <c r="T322" i="2"/>
  <c r="T313" i="2" s="1"/>
  <c r="BK123" i="3"/>
  <c r="J123" i="3" s="1"/>
  <c r="J98" i="3" s="1"/>
  <c r="BK171" i="3"/>
  <c r="J171" i="3"/>
  <c r="J99" i="3" s="1"/>
  <c r="BK202" i="3"/>
  <c r="J202" i="3" s="1"/>
  <c r="J100" i="3" s="1"/>
  <c r="T233" i="3"/>
  <c r="BK293" i="2"/>
  <c r="J293" i="2" s="1"/>
  <c r="J104" i="2" s="1"/>
  <c r="BK199" i="2"/>
  <c r="J199" i="2"/>
  <c r="J99" i="2" s="1"/>
  <c r="BK313" i="2"/>
  <c r="J313" i="2" s="1"/>
  <c r="J107" i="2" s="1"/>
  <c r="J115" i="3"/>
  <c r="BE127" i="3"/>
  <c r="BE132" i="3"/>
  <c r="BE135" i="3"/>
  <c r="BE144" i="3"/>
  <c r="BE163" i="3"/>
  <c r="BE168" i="3"/>
  <c r="BE206" i="3"/>
  <c r="BE208" i="3"/>
  <c r="BE227" i="3"/>
  <c r="BE230" i="3"/>
  <c r="BE234" i="3"/>
  <c r="BE240" i="3"/>
  <c r="BE245" i="3"/>
  <c r="BE248" i="3"/>
  <c r="BE251" i="3"/>
  <c r="BE254" i="3"/>
  <c r="F118" i="3"/>
  <c r="BE124" i="3"/>
  <c r="BE179" i="3"/>
  <c r="BE193" i="3"/>
  <c r="BE210" i="3"/>
  <c r="BE213" i="3"/>
  <c r="BE215" i="3"/>
  <c r="BE221" i="3"/>
  <c r="E85" i="3"/>
  <c r="BE138" i="3"/>
  <c r="BE141" i="3"/>
  <c r="BE154" i="3"/>
  <c r="BE157" i="3"/>
  <c r="BE166" i="3"/>
  <c r="BE177" i="3"/>
  <c r="BE184" i="3"/>
  <c r="BE187" i="3"/>
  <c r="BE199" i="3"/>
  <c r="BE224" i="3"/>
  <c r="BE130" i="3"/>
  <c r="BE147" i="3"/>
  <c r="BE149" i="3"/>
  <c r="BE152" i="3"/>
  <c r="BE160" i="3"/>
  <c r="BE172" i="3"/>
  <c r="BE175" i="3"/>
  <c r="BE182" i="3"/>
  <c r="BE190" i="3"/>
  <c r="BE196" i="3"/>
  <c r="BE203" i="3"/>
  <c r="BE218" i="3"/>
  <c r="BE237" i="3"/>
  <c r="BE242" i="3"/>
  <c r="E118" i="2"/>
  <c r="BE158" i="2"/>
  <c r="BE163" i="2"/>
  <c r="BE166" i="2"/>
  <c r="BE183" i="2"/>
  <c r="BE187" i="2"/>
  <c r="BE195" i="2"/>
  <c r="BE200" i="2"/>
  <c r="BE218" i="2"/>
  <c r="BE224" i="2"/>
  <c r="BE238" i="2"/>
  <c r="BE251" i="2"/>
  <c r="BE268" i="2"/>
  <c r="BE271" i="2"/>
  <c r="BE276" i="2"/>
  <c r="BE291" i="2"/>
  <c r="BE294" i="2"/>
  <c r="BE299" i="2"/>
  <c r="BE326" i="2"/>
  <c r="F92" i="2"/>
  <c r="J122" i="2"/>
  <c r="BE131" i="2"/>
  <c r="BE174" i="2"/>
  <c r="BE177" i="2"/>
  <c r="BE191" i="2"/>
  <c r="BE209" i="2"/>
  <c r="BE227" i="2"/>
  <c r="BE257" i="2"/>
  <c r="BE263" i="2"/>
  <c r="BE266" i="2"/>
  <c r="BE288" i="2"/>
  <c r="BE307" i="2"/>
  <c r="BE310" i="2"/>
  <c r="BE314" i="2"/>
  <c r="BE318" i="2"/>
  <c r="BE328" i="2"/>
  <c r="BE134" i="2"/>
  <c r="BE141" i="2"/>
  <c r="BE144" i="2"/>
  <c r="BE147" i="2"/>
  <c r="BE169" i="2"/>
  <c r="BE206" i="2"/>
  <c r="BE212" i="2"/>
  <c r="BE220" i="2"/>
  <c r="BE230" i="2"/>
  <c r="BE233" i="2"/>
  <c r="BE248" i="2"/>
  <c r="BE254" i="2"/>
  <c r="BE260" i="2"/>
  <c r="BE278" i="2"/>
  <c r="BE282" i="2"/>
  <c r="BE285" i="2"/>
  <c r="BE304" i="2"/>
  <c r="BE323" i="2"/>
  <c r="BE139" i="2"/>
  <c r="BE153" i="2"/>
  <c r="BE172" i="2"/>
  <c r="BE180" i="2"/>
  <c r="BE215" i="2"/>
  <c r="BE242" i="2"/>
  <c r="BE245" i="2"/>
  <c r="F35" i="2"/>
  <c r="BB95" i="1" s="1"/>
  <c r="F37" i="3"/>
  <c r="BD96" i="1" s="1"/>
  <c r="F34" i="2"/>
  <c r="BA95" i="1" s="1"/>
  <c r="F36" i="2"/>
  <c r="BC95" i="1" s="1"/>
  <c r="J34" i="3"/>
  <c r="AW96" i="1" s="1"/>
  <c r="F37" i="2"/>
  <c r="BD95" i="1" s="1"/>
  <c r="F35" i="3"/>
  <c r="BB96" i="1" s="1"/>
  <c r="J34" i="2"/>
  <c r="AW95" i="1" s="1"/>
  <c r="F36" i="3"/>
  <c r="BC96" i="1" s="1"/>
  <c r="F34" i="3"/>
  <c r="BA96" i="1" s="1"/>
  <c r="R128" i="2" l="1"/>
  <c r="T122" i="3"/>
  <c r="T121" i="3"/>
  <c r="T129" i="2"/>
  <c r="T128" i="2" s="1"/>
  <c r="P128" i="2"/>
  <c r="AU95" i="1"/>
  <c r="BK297" i="2"/>
  <c r="J297" i="2" s="1"/>
  <c r="J105" i="2" s="1"/>
  <c r="BK122" i="3"/>
  <c r="BK121" i="3"/>
  <c r="J121" i="3" s="1"/>
  <c r="J96" i="3" s="1"/>
  <c r="BK129" i="2"/>
  <c r="J129" i="2"/>
  <c r="J97" i="2" s="1"/>
  <c r="AU94" i="1"/>
  <c r="BA94" i="1"/>
  <c r="W30" i="1"/>
  <c r="BC94" i="1"/>
  <c r="W32" i="1"/>
  <c r="J33" i="3"/>
  <c r="AV96" i="1"/>
  <c r="AT96" i="1" s="1"/>
  <c r="BB94" i="1"/>
  <c r="AX94" i="1"/>
  <c r="BD94" i="1"/>
  <c r="W33" i="1" s="1"/>
  <c r="F33" i="3"/>
  <c r="AZ96" i="1"/>
  <c r="F33" i="2"/>
  <c r="AZ95" i="1" s="1"/>
  <c r="J33" i="2"/>
  <c r="AV95" i="1" s="1"/>
  <c r="AT95" i="1" s="1"/>
  <c r="J122" i="3" l="1"/>
  <c r="J97" i="3"/>
  <c r="BK128" i="2"/>
  <c r="J128" i="2"/>
  <c r="J30" i="2" s="1"/>
  <c r="AG95" i="1" s="1"/>
  <c r="J30" i="3"/>
  <c r="AG96" i="1"/>
  <c r="AZ94" i="1"/>
  <c r="W29" i="1" s="1"/>
  <c r="AW94" i="1"/>
  <c r="AK30" i="1"/>
  <c r="AY94" i="1"/>
  <c r="W31" i="1"/>
  <c r="J39" i="2" l="1"/>
  <c r="J39" i="3"/>
  <c r="J96" i="2"/>
  <c r="AN96" i="1"/>
  <c r="AN95" i="1"/>
  <c r="AV94" i="1"/>
  <c r="AK29" i="1"/>
  <c r="AG94" i="1"/>
  <c r="AK26" i="1" s="1"/>
  <c r="AK35" i="1" l="1"/>
  <c r="AT94" i="1"/>
  <c r="AN94" i="1"/>
</calcChain>
</file>

<file path=xl/sharedStrings.xml><?xml version="1.0" encoding="utf-8"?>
<sst xmlns="http://schemas.openxmlformats.org/spreadsheetml/2006/main" count="3585" uniqueCount="676">
  <si>
    <t>Export Komplet</t>
  </si>
  <si>
    <t/>
  </si>
  <si>
    <t>2.0</t>
  </si>
  <si>
    <t>ZAMOK</t>
  </si>
  <si>
    <t>False</t>
  </si>
  <si>
    <t>{4f556206-356b-44ea-b387-39ea4314263f}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</si>
  <si>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</si>
  <si>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</si>
  <si>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</si>
  <si>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</si>
  <si>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</si>
  <si>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</si>
  <si>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</si>
  <si>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</si>
  <si>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1114-09-21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</si>
  <si>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</si>
  <si>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</si>
  <si>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 k.ú. Malý Újezd - dokumentace II</t>
  </si>
  <si>
    <t>KSO:</t>
  </si>
  <si>
    <t>CC-CZ:</t>
  </si>
  <si>
    <t>Místo:</t>
  </si>
  <si>
    <t xml:space="preserve"> k.ú. Malý Újezd</t>
  </si>
  <si>
    <t>Datum:</t>
  </si>
  <si>
    <t>4. 5. 2023</t>
  </si>
  <si>
    <t>Zadavatel:</t>
  </si>
  <si>
    <t>IČ:</t>
  </si>
  <si>
    <t>KPÚ pro Středočeský kraj a hl.m. Praha</t>
  </si>
  <si>
    <t>DIČ:</t>
  </si>
  <si>
    <t>Uchazeč:</t>
  </si>
  <si>
    <t>Vyplň údaj</t>
  </si>
  <si>
    <t>Projektant:</t>
  </si>
  <si>
    <t>ARTECH spol. s r.o.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</si>
  <si>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</si>
  <si>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</si>
  <si>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</si>
  <si>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</si>
  <si>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</si>
  <si>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</si>
  <si>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</si>
  <si>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</si>
  <si>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</si>
  <si>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</si>
  <si>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</si>
  <si>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</si>
  <si>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</si>
  <si>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</si>
  <si>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</si>
  <si>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</si>
  <si>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</si>
  <si>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</si>
  <si>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</si>
  <si>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</si>
  <si>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</si>
  <si>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</si>
  <si>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</si>
  <si>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</si>
  <si>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</si>
  <si>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</si>
  <si>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</si>
  <si>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</si>
  <si>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</si>
  <si>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</si>
  <si>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</si>
  <si>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</si>
  <si>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</si>
  <si>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</si>
  <si>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</si>
  <si>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</si>
  <si>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</si>
  <si>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</si>
  <si>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</si>
  <si>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</si>
  <si>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</si>
  <si>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</si>
  <si>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</si>
  <si>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</si>
  <si>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</si>
  <si>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</si>
  <si>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</si>
  <si>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</si>
  <si>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SO-101</t>
  </si>
  <si>
    <t>Polní cesta C19 k.ú. Malý Újezd</t>
  </si>
  <si>
    <t>STA</t>
  </si>
  <si>
    <t>1</t>
  </si>
  <si>
    <t>{05b4d6a7-898e-44a8-be9d-e79b82433142}</t>
  </si>
  <si>
    <t>2</t>
  </si>
  <si>
    <t>SO-801</t>
  </si>
  <si>
    <t>Doprovodná zeleň C19</t>
  </si>
  <si>
    <t>{8ca5c0d0-2c16-4cd0-baca-94783ea60884}</t>
  </si>
  <si>
    <t>KRYCÍ LIST SOUPISU PRACÍ</t>
  </si>
  <si>
    <t>Objekt:</t>
  </si>
  <si>
    <t>SO-101 - Polní cesta C19 k.ú. Malý Újezd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</si>
  <si>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</si>
  <si>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</si>
  <si>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</si>
  <si>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</si>
  <si>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</si>
  <si>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</si>
  <si>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 Zemní práce</t>
  </si>
  <si>
    <t xml:space="preserve">    2 -  Zakládání</t>
  </si>
  <si>
    <t xml:space="preserve">    3 -  Svislé a kompletní konstrukce</t>
  </si>
  <si>
    <t xml:space="preserve">    4 -  Vodorovné konstrukce</t>
  </si>
  <si>
    <t xml:space="preserve">    5 -  Komunikace pozemní</t>
  </si>
  <si>
    <t xml:space="preserve">    9 -  Ostatní konstrukce a práce, bourání</t>
  </si>
  <si>
    <t xml:space="preserve">    998 -  Přesun hmot</t>
  </si>
  <si>
    <t>M -  Práce a dodávky M</t>
  </si>
  <si>
    <t xml:space="preserve">    46-M -  Zemní práce při extr.mont.pracích</t>
  </si>
  <si>
    <t>VRN -  Vedlejší a ostatní rozpočtové náklady</t>
  </si>
  <si>
    <t xml:space="preserve">    VRN1 -  Průzkumné, geodetické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</si>
  <si>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</si>
  <si>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</si>
  <si>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</si>
  <si>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</si>
  <si>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</si>
  <si>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</si>
  <si>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</si>
  <si>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</si>
  <si>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</si>
  <si>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</si>
  <si>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</si>
  <si>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</si>
  <si>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</si>
  <si>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</si>
  <si>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 xml:space="preserve"> Práce a dodávky HSV</t>
  </si>
  <si>
    <t>ROZPOCET</t>
  </si>
  <si>
    <t xml:space="preserve"> Zemní práce</t>
  </si>
  <si>
    <t>K</t>
  </si>
  <si>
    <t>122452206</t>
  </si>
  <si>
    <t>Odkopávky a prokopávky nezapažené pro silnice a dálnice strojně v hornině třídy těžitelnosti II přes 1 000 do 5 000 m3</t>
  </si>
  <si>
    <t>m3</t>
  </si>
  <si>
    <t>CS ÚRS 2021 01</t>
  </si>
  <si>
    <t>4</t>
  </si>
  <si>
    <t>PP</t>
  </si>
  <si>
    <t>Online PSC</t>
  </si>
  <si>
    <t>https://podminky.urs.cz/item/CS_URS_2021_01/122452206</t>
  </si>
  <si>
    <t>131351102</t>
  </si>
  <si>
    <t>Hloubení nezapažených jam a zářezů strojně s urovnáním dna do předepsaného profilu a spádu v hornině třídy těžitelnosti II skupiny 4 přes 20 do 50 m3</t>
  </si>
  <si>
    <t>https://podminky.urs.cz/item/CS_URS_2021_01/131351102</t>
  </si>
  <si>
    <t>VV</t>
  </si>
  <si>
    <t>21,00 " výkop vsakovací jímky k km 0,600 - 0,610</t>
  </si>
  <si>
    <t>Součet</t>
  </si>
  <si>
    <t>3</t>
  </si>
  <si>
    <t>171101101.1</t>
  </si>
  <si>
    <t>Provedení výplňových vrstev násypů. Uložení sypaniny z hornin soudržných do násypů zhutněných na 92 % PS</t>
  </si>
  <si>
    <t>6</t>
  </si>
  <si>
    <t>171152111</t>
  </si>
  <si>
    <t>Uložení sypaniny do zhutněných násypů pro silnice, dálnice a letiště s rozprostřením sypaniny ve vrstvách, s hrubým urovnáním a uzavřením povrchu násypu z hornin nesoudržných sypkých v aktivní zóně</t>
  </si>
  <si>
    <t>8</t>
  </si>
  <si>
    <t>https://podminky.urs.cz/item/CS_URS_2021_01/171152111</t>
  </si>
  <si>
    <t>5</t>
  </si>
  <si>
    <t>171206111</t>
  </si>
  <si>
    <t>Uložení zemin schopných zúrodnění nebo výsypek do násypů předepsaných tvarů s urovnáním</t>
  </si>
  <si>
    <t>10</t>
  </si>
  <si>
    <t>https://podminky.urs.cz/item/CS_URS_2021_01/171206111</t>
  </si>
  <si>
    <t>174151101</t>
  </si>
  <si>
    <t>Zásyp sypaninou z jakékoliv horniny strojně s uložením výkopku ve vrstvách se zhutněním jam, šachet, rýh nebo kolem objektů v těchto vykopávkách</t>
  </si>
  <si>
    <t>12</t>
  </si>
  <si>
    <t>https://podminky.urs.cz/item/CS_URS_2021_01/174151101</t>
  </si>
  <si>
    <t>P</t>
  </si>
  <si>
    <t>Poznámka k položce:_x000D_
Poznámka k položce: Ukončení odvodnění mělkým vsakovacím průlehem o délce 10 m šířka 2 m hloubka 1 m (tedy 0,600 a 0,610 km vlevo ve směru staničení vysypání kamenivem 32-63 obalené geotextilii a posyp 8 cm  jemným štěrkem s 20 % příměsí zeminy a osetí travou</t>
  </si>
  <si>
    <t>20,00+3,80 " vsakovací jímka k km 0,600 - 0,610</t>
  </si>
  <si>
    <t>7</t>
  </si>
  <si>
    <t>R10</t>
  </si>
  <si>
    <t>Pořízení vhodných materiálů pro filtrační vrstvy štěrk fr.4/8</t>
  </si>
  <si>
    <t>14</t>
  </si>
  <si>
    <t>3,80 " vsakovací jímka k km 0,600 - 0,610 položka zahrnuje pořízení a dopravu materiálu s uložením na mezideponii na stavbě</t>
  </si>
  <si>
    <t>R8</t>
  </si>
  <si>
    <t>Pořízení vhodných materiálů pro zásyp výkopů štěrkem fr.32/63</t>
  </si>
  <si>
    <t>16</t>
  </si>
  <si>
    <t>20,00 " vsakovací jímka k km 0,600 - 0,610 položka zahrnuje pořízení a dopravu materiálu s uložením na mezideponii na stavbě</t>
  </si>
  <si>
    <t>9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</si>
  <si>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</si>
  <si>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</si>
  <si>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18</t>
  </si>
  <si>
    <t>https://podminky.urs.cz/item/CS_URS_2021_01/175111101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</si>
  <si>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</si>
  <si>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</si>
  <si>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20</t>
  </si>
  <si>
    <t>https://podminky.urs.cz/item/CS_URS_2021_01/175151101</t>
  </si>
  <si>
    <t>11</t>
  </si>
  <si>
    <t>181451121</t>
  </si>
  <si>
    <t>Založení trávníku na půdě předem připravené plochy přes 1000 m2 výsevem včetně utažení lučního v rovině nebo na svahu do 1:5</t>
  </si>
  <si>
    <t>m2</t>
  </si>
  <si>
    <t>22</t>
  </si>
  <si>
    <t>https://podminky.urs.cz/item/CS_URS_2021_01/181451121</t>
  </si>
  <si>
    <t>M</t>
  </si>
  <si>
    <t>00572472</t>
  </si>
  <si>
    <t>osivo směs travní krajinná-rovinná</t>
  </si>
  <si>
    <t>kg</t>
  </si>
  <si>
    <t>24</t>
  </si>
  <si>
    <t>13</t>
  </si>
  <si>
    <t>181951114</t>
  </si>
  <si>
    <t>Úprava pláně vyrovnáním výškových rozdílů strojně v hornině třídy těžitelnosti II, skupiny 4 a 5 se zhutněním</t>
  </si>
  <si>
    <t>26</t>
  </si>
  <si>
    <t>https://podminky.urs.cz/item/CS_URS_2021_01/181951114</t>
  </si>
  <si>
    <t>182151112</t>
  </si>
  <si>
    <t>Svahování trvalých svahů do projektovaných profilů strojně s potřebným přemístěním výkopku při svahování v zářezech v hornině třídy těžitelnosti II, skupiny 4 a 5</t>
  </si>
  <si>
    <t>28</t>
  </si>
  <si>
    <t>https://podminky.urs.cz/item/CS_URS_2021_01/182151112</t>
  </si>
  <si>
    <t>182201101</t>
  </si>
  <si>
    <t>Svahování trvalých svahů do projektovaných profilů strojně s potřebným přemístěním výkopku při svahování násypů v jakékoliv hornině</t>
  </si>
  <si>
    <t>30</t>
  </si>
  <si>
    <t>https://podminky.urs.cz/item/CS_URS_2021_01/182201101</t>
  </si>
  <si>
    <t>R1</t>
  </si>
  <si>
    <t>Pořízení vhodných materiálů výplňových vrstev násypu</t>
  </si>
  <si>
    <t>32</t>
  </si>
  <si>
    <t>420,20 " zahrnuje pořízení a dopravu materiálu s uložením na mezideponii na stavbě</t>
  </si>
  <si>
    <t>17</t>
  </si>
  <si>
    <t>R3</t>
  </si>
  <si>
    <t>Pořízení materiálů pro konečné terénní úpravy, zúrodnitelné materiály</t>
  </si>
  <si>
    <t>34</t>
  </si>
  <si>
    <t>543,00 " zahrnuje pořízení a dopravu materiálu s uložením na mezideponii na stavbě,</t>
  </si>
  <si>
    <t>R4</t>
  </si>
  <si>
    <t>Manipulace s materiály určených do výplňových vrstev násypu a zúrodnitelných vrstev</t>
  </si>
  <si>
    <t>36</t>
  </si>
  <si>
    <t>3516,00 " manipulace s materiály uloženými na mezideponiích, naložení, přesun, složení</t>
  </si>
  <si>
    <t>19</t>
  </si>
  <si>
    <t>R5</t>
  </si>
  <si>
    <t>Nakládání s přebytečným materiálem</t>
  </si>
  <si>
    <t>38</t>
  </si>
  <si>
    <t>2765,00+21,00 " nakládání z přebytečným materiálem zemních prací viz textová část rozpočtu, kap. B Všeobecné podmínky pro stanovení ceny  - bod [7]</t>
  </si>
  <si>
    <t xml:space="preserve"> Zakládání</t>
  </si>
  <si>
    <t>273313611</t>
  </si>
  <si>
    <t>Základy z betonu prostého desky z betonu kamenem neprokládaného tř. C 16/20</t>
  </si>
  <si>
    <t>40</t>
  </si>
  <si>
    <t>https://podminky.urs.cz/item/CS_URS_2021_01/273313611</t>
  </si>
  <si>
    <t>4,75</t>
  </si>
  <si>
    <t xml:space="preserve"> Svislé a kompletní konstrukce</t>
  </si>
  <si>
    <t>389121111</t>
  </si>
  <si>
    <t>Osazení dílců rámové konstrukce propustků a podchodů hmotnosti jednotlivě do 5 t</t>
  </si>
  <si>
    <t>kus</t>
  </si>
  <si>
    <t>42</t>
  </si>
  <si>
    <t>https://podminky.urs.cz/item/CS_URS_2021_01/389121111</t>
  </si>
  <si>
    <t>593854670.1</t>
  </si>
  <si>
    <t>rámový propustek IZM 200x100/120  118x244/200x144/100 cm</t>
  </si>
  <si>
    <t>44</t>
  </si>
  <si>
    <t xml:space="preserve"> Vodorovné konstrukce</t>
  </si>
  <si>
    <t>23</t>
  </si>
  <si>
    <t>451312111</t>
  </si>
  <si>
    <t>Podklad pod dlažbu z betonu prostého bez zvýšených nároků na prostředí tř. C 20/25 tl. přes 100 do 150 mm</t>
  </si>
  <si>
    <t>46</t>
  </si>
  <si>
    <t>https://podminky.urs.cz/item/CS_URS_2021_01/451312111</t>
  </si>
  <si>
    <t>452111141</t>
  </si>
  <si>
    <t>Osazení betonových dílců pražců pod potrubí v otevřeném výkopu, průřezové plochy přes 75000 mm2</t>
  </si>
  <si>
    <t>48</t>
  </si>
  <si>
    <t>https://podminky.urs.cz/item/CS_URS_2021_01/452111141</t>
  </si>
  <si>
    <t>25</t>
  </si>
  <si>
    <t>1R0000000</t>
  </si>
  <si>
    <t>betonové prahy 400x1200</t>
  </si>
  <si>
    <t>50</t>
  </si>
  <si>
    <t>465511522</t>
  </si>
  <si>
    <t>Dlažba z lomového kamene upraveného vodorovná nebo plocha ve sklonu do 1:2 s dodáním hmot do cementové malty, s vyplněním spár a s vyspárováním cementovou maltou v ploše přes 20 m2, tl. 250 mm</t>
  </si>
  <si>
    <t>52</t>
  </si>
  <si>
    <t>https://podminky.urs.cz/item/CS_URS_2021_01/465511522</t>
  </si>
  <si>
    <t xml:space="preserve"> Komunikace pozemní</t>
  </si>
  <si>
    <t>27</t>
  </si>
  <si>
    <t>561041131</t>
  </si>
  <si>
    <t>Zřízení podkladu ze zeminy upravené hydraulickými pojivy vápnem, cementem nebo směsnými pojivy (materiál ve specifikaci) s rozprostřením, promísením, vlhčením, zhutněním a ošetřením vodou plochy přes 5 000 m2, tloušťka po zhutnění přes 250 do 300 mm</t>
  </si>
  <si>
    <t>54</t>
  </si>
  <si>
    <t>https://podminky.urs.cz/item/CS_URS_2021_01/561041131</t>
  </si>
  <si>
    <t>58530170</t>
  </si>
  <si>
    <t>vápno nehašené CL 90-Q pro úpravu zemin standardní</t>
  </si>
  <si>
    <t>t</t>
  </si>
  <si>
    <t>56</t>
  </si>
  <si>
    <t>15,75*10975/1000"plocha 10 975m2 s úpravou 3% do 0,3m, což při uvažované objemové hmotnosti 1750 kg/m3 dává = 1750*0,03*0,3=15,75 kg pojiva na m2</t>
  </si>
  <si>
    <t>29</t>
  </si>
  <si>
    <t>564851111</t>
  </si>
  <si>
    <t>Podklad ze štěrkodrti ŠD s rozprostřením a zhutněním, po zhutnění tl. 150 mm</t>
  </si>
  <si>
    <t>58</t>
  </si>
  <si>
    <t>https://podminky.urs.cz/item/CS_URS_2021_01/564851111</t>
  </si>
  <si>
    <t>564931512</t>
  </si>
  <si>
    <t>Podklad nebo podsyp z R-materiálu s rozprostřením a zhutněním, po zhutnění tl. 100 mm</t>
  </si>
  <si>
    <t>60</t>
  </si>
  <si>
    <t>https://podminky.urs.cz/item/CS_URS_2021_01/564931512</t>
  </si>
  <si>
    <t>2*(600,00*4,00) " dvě vrstvy po 100mm</t>
  </si>
  <si>
    <t>31</t>
  </si>
  <si>
    <t>564931512.1</t>
  </si>
  <si>
    <t>Podklad z R-materiálu - vyrovnání nivelety</t>
  </si>
  <si>
    <t>62</t>
  </si>
  <si>
    <t>50,00 " předpoklad pro vyrovnání nivelety</t>
  </si>
  <si>
    <t>565165111</t>
  </si>
  <si>
    <t>Asfaltový beton vrstva podkladní ACP 16 (obalované kamenivo střednězrnné - OKS) s rozprostřením a zhutněním v pruhu šířky přes 1,5 do 3 m, po zhutnění tl. 80 mm</t>
  </si>
  <si>
    <t>64</t>
  </si>
  <si>
    <t>https://podminky.urs.cz/item/CS_URS_2021_01/565165111</t>
  </si>
  <si>
    <t>33</t>
  </si>
  <si>
    <t>569251111</t>
  </si>
  <si>
    <t>Zpevnění krajnic nebo komunikací pro pěší s rozprostřením a zhutněním, po zhutnění štěrkopískem nebo kamenivem těženým tl. 150 mm</t>
  </si>
  <si>
    <t>66</t>
  </si>
  <si>
    <t>https://podminky.urs.cz/item/CS_URS_2021_01/569251111</t>
  </si>
  <si>
    <t>573191111</t>
  </si>
  <si>
    <t>Postřik infiltrační kationaktivní emulzí v množství 1,00 kg/m2</t>
  </si>
  <si>
    <t>68</t>
  </si>
  <si>
    <t>https://podminky.urs.cz/item/CS_URS_2021_01/573191111</t>
  </si>
  <si>
    <t>35</t>
  </si>
  <si>
    <t>573211108</t>
  </si>
  <si>
    <t>Postřik spojovací PS bez posypu kamenivem z asfaltu silničního, v množství 0,40 kg/m2</t>
  </si>
  <si>
    <t>70</t>
  </si>
  <si>
    <t>https://podminky.urs.cz/item/CS_URS_2021_01/573211108</t>
  </si>
  <si>
    <t>577134111</t>
  </si>
  <si>
    <t>Asfaltový beton vrstva obrusná ACO 11 (ABS) s rozprostřením a se zhutněním z nemodifikovaného asfaltu v pruhu šířky do 3 m tř. I, po zhutnění tl. 40 mm</t>
  </si>
  <si>
    <t>72</t>
  </si>
  <si>
    <t>https://podminky.urs.cz/item/CS_URS_2021_01/577134111</t>
  </si>
  <si>
    <t>37</t>
  </si>
  <si>
    <t>584121111</t>
  </si>
  <si>
    <t>Osazení silničních dílců ze železového betonu s podkladem z kameniva těženého do tl. 40 mm jakéhokoliv druhu a velikosti, na plochu jednotlivě přes 50 do 200 m2</t>
  </si>
  <si>
    <t>74</t>
  </si>
  <si>
    <t>https://podminky.urs.cz/item/CS_URS_2021_01/584121111</t>
  </si>
  <si>
    <t>59381006</t>
  </si>
  <si>
    <t>panel silniční 3,00x1,00x0,215m</t>
  </si>
  <si>
    <t>76</t>
  </si>
  <si>
    <t xml:space="preserve"> Ostatní konstrukce a práce, bourání</t>
  </si>
  <si>
    <t>39</t>
  </si>
  <si>
    <t>912211111</t>
  </si>
  <si>
    <t>Montáž směrového sloupku plastového s odrazkou prostým uložením bez betonového základu silničního</t>
  </si>
  <si>
    <t>78</t>
  </si>
  <si>
    <t>https://podminky.urs.cz/item/CS_URS_2021_01/912211111</t>
  </si>
  <si>
    <t>40445158</t>
  </si>
  <si>
    <t>sloupek směrový silniční plastový 1,2m</t>
  </si>
  <si>
    <t>80</t>
  </si>
  <si>
    <t>41</t>
  </si>
  <si>
    <t>913121111</t>
  </si>
  <si>
    <t>Montáž a demontáž dočasných dopravních značek kompletních značek vč. podstavce a sloupku základních</t>
  </si>
  <si>
    <t>82</t>
  </si>
  <si>
    <t>https://podminky.urs.cz/item/CS_URS_2021_01/913121111</t>
  </si>
  <si>
    <t>913121211</t>
  </si>
  <si>
    <t>Montáž a demontáž dočasných dopravních značek Příplatek za první a každý další den použití dočasných dopravních značek k ceně 12-1111</t>
  </si>
  <si>
    <t>84</t>
  </si>
  <si>
    <t>https://podminky.urs.cz/item/CS_URS_2021_01/913121211</t>
  </si>
  <si>
    <t>3*90</t>
  </si>
  <si>
    <t>43</t>
  </si>
  <si>
    <t>919311112.1</t>
  </si>
  <si>
    <t>Konstrukce čela propustků a ostatních konstrukcí z betonu železového pro prostředí s mrazovými cykly tř. C 30/37 s výztuží ze síťí svařovaných 100x100mm drát D 8mm</t>
  </si>
  <si>
    <t>86</t>
  </si>
  <si>
    <t>919726121</t>
  </si>
  <si>
    <t>Geotextilie netkaná pro ochranu, separaci nebo filtraci měrná hmotnost do 200 g/m2</t>
  </si>
  <si>
    <t>88</t>
  </si>
  <si>
    <t>106,00 " vsakovací jímka k km 0,600 - 0,610</t>
  </si>
  <si>
    <t>45</t>
  </si>
  <si>
    <t>919731123</t>
  </si>
  <si>
    <t>Zarovnání styčné plochy podkladu nebo krytu podél vybourané části komunikace nebo zpevněné plochy živičné tl. přes 100 do 200 mm</t>
  </si>
  <si>
    <t>m</t>
  </si>
  <si>
    <t>90</t>
  </si>
  <si>
    <t>https://podminky.urs.cz/item/CS_URS_2021_01/919731123</t>
  </si>
  <si>
    <t>919735113</t>
  </si>
  <si>
    <t>Řezání stávajícího živičného krytu nebo podkladu hloubky přes 100 do 150 mm</t>
  </si>
  <si>
    <t>92</t>
  </si>
  <si>
    <t>https://podminky.urs.cz/item/CS_URS_2021_01/919735113</t>
  </si>
  <si>
    <t>47</t>
  </si>
  <si>
    <t>938902202</t>
  </si>
  <si>
    <t>Čištění příkopů komunikací s odstraněním travnatého porostu nebo nánosu s naložením na dopravní prostředek nebo s přemístěním na hromady na vzdálenost do 20 m ručně při šířce dna do 400 mm a objemu nánosu přes 0,15 do 0,30 m3/m</t>
  </si>
  <si>
    <t>94</t>
  </si>
  <si>
    <t>https://podminky.urs.cz/item/CS_URS_2021_01/938902202</t>
  </si>
  <si>
    <t>96600811R</t>
  </si>
  <si>
    <t>Bourání trubního propustku do DN 500</t>
  </si>
  <si>
    <t>kpl</t>
  </si>
  <si>
    <t>96</t>
  </si>
  <si>
    <t>998</t>
  </si>
  <si>
    <t xml:space="preserve"> Přesun hmot</t>
  </si>
  <si>
    <t>49</t>
  </si>
  <si>
    <t>998225111</t>
  </si>
  <si>
    <t>Přesun hmot pro komunikace s krytem z kameniva, monolitickým betonovým nebo živičným dopravní vzdálenost do 200 m jakékoliv délky objektu</t>
  </si>
  <si>
    <t>98</t>
  </si>
  <si>
    <t>https://podminky.urs.cz/item/CS_URS_2021_01/998225111</t>
  </si>
  <si>
    <t xml:space="preserve"> Práce a dodávky M</t>
  </si>
  <si>
    <t>46-M</t>
  </si>
  <si>
    <t xml:space="preserve"> Zemní práce při extr.mont.pracích</t>
  </si>
  <si>
    <t>460161163</t>
  </si>
  <si>
    <t>Hloubení zapažených i nezapažených kabelových rýh ručně včetně urovnání dna s přemístěním výkopku do vzdálenosti 3 m od okraje jámy nebo s naložením na dopravní prostředek šířky 35 cm hloubky 70 cm v hornině třídy těžitelnosti II skupiny 4</t>
  </si>
  <si>
    <t>100</t>
  </si>
  <si>
    <t>https://podminky.urs.cz/item/CS_URS_2021_01/460161163</t>
  </si>
  <si>
    <t>150</t>
  </si>
  <si>
    <t>51</t>
  </si>
  <si>
    <t>460510064</t>
  </si>
  <si>
    <t>Osazení kabelových prostupů včetně utěsnění a spárování z trub plastových do rýhy, bez výkopových prací s obsypem z písku, vnitřního průměru do 10 cm</t>
  </si>
  <si>
    <t>102</t>
  </si>
  <si>
    <t>https://podminky.urs.cz/item/CS_URS_2021_01/460510064</t>
  </si>
  <si>
    <t>34571355</t>
  </si>
  <si>
    <t>trubka elektroinstalační ohebná dvouplášťová korugovaná (chránička) D 94/110mm, HDPE+LDPE</t>
  </si>
  <si>
    <t>256</t>
  </si>
  <si>
    <t>104</t>
  </si>
  <si>
    <t>Poznámka k položce:_x000D_
Poznámka k položce: EAN 8595057698239</t>
  </si>
  <si>
    <t>53</t>
  </si>
  <si>
    <t>460560153</t>
  </si>
  <si>
    <t>Zásyp kabelových rýh ručně s přemístění sypaniny ze vzdálenosti do 10 m, s uložením výkopku ve vrstvách včetně zhutnění a úpravy povrchu šířky 35 cm hloubky 70 cm z horniny třídy těžitelnosti I skupiny 3</t>
  </si>
  <si>
    <t>106</t>
  </si>
  <si>
    <t>https://podminky.urs.cz/item/CS_URS_2021_01/460560153</t>
  </si>
  <si>
    <t>VRN</t>
  </si>
  <si>
    <t xml:space="preserve"> Vedlejší a ostatní rozpočtové náklady</t>
  </si>
  <si>
    <t>VRN1</t>
  </si>
  <si>
    <t>Vedlejší náklady</t>
  </si>
  <si>
    <t>108</t>
  </si>
  <si>
    <t>1 " rozsah VRN viz textová část rozpočtu, kap. B Všeobecné podmínky pro stanovení ceny  - bod [8]</t>
  </si>
  <si>
    <t>55</t>
  </si>
  <si>
    <t>VRN2</t>
  </si>
  <si>
    <t>Ostatní náklady</t>
  </si>
  <si>
    <t>110</t>
  </si>
  <si>
    <t>1 " rozsah ORN viz textová část rozpočtu, kap. B Všeobecné podmínky pro stanovení ceny  - bod [9]</t>
  </si>
  <si>
    <t xml:space="preserve"> Průzkumné, geodetické a projektové práce</t>
  </si>
  <si>
    <t>011224000</t>
  </si>
  <si>
    <t>Dendrologický průzkum</t>
  </si>
  <si>
    <t>112</t>
  </si>
  <si>
    <t>Poznámka k položce:_x000D_
Poznámka k položce: včetně  zajištění "Rozhodnutí"</t>
  </si>
  <si>
    <t>57</t>
  </si>
  <si>
    <t>011324000</t>
  </si>
  <si>
    <t>Archeologický průzkum</t>
  </si>
  <si>
    <t>114</t>
  </si>
  <si>
    <t>012103000</t>
  </si>
  <si>
    <t>Geodetické práce před výstavbou</t>
  </si>
  <si>
    <t>116</t>
  </si>
  <si>
    <t>Poznámka k položce:_x000D_
Poznámka k položce: vytyčení pozemků</t>
  </si>
  <si>
    <t>SO-801 - Doprovodná zeleň C19</t>
  </si>
  <si>
    <t>HSV -  HSV</t>
  </si>
  <si>
    <t xml:space="preserve">    1a -  0.rok</t>
  </si>
  <si>
    <t xml:space="preserve">    2a -  1.rok</t>
  </si>
  <si>
    <t xml:space="preserve">    3a -  2.rok</t>
  </si>
  <si>
    <t xml:space="preserve">    4a -  3.rok</t>
  </si>
  <si>
    <t xml:space="preserve"> HSV</t>
  </si>
  <si>
    <t>1a</t>
  </si>
  <si>
    <t xml:space="preserve"> 0.rok</t>
  </si>
  <si>
    <t>111103213</t>
  </si>
  <si>
    <t>Kosení travin a vodních rostlin ve vegetačním období divokého porostu hustého</t>
  </si>
  <si>
    <t>ha</t>
  </si>
  <si>
    <t>https://podminky.urs.cz/item/CS_URS_2021_01/111103213</t>
  </si>
  <si>
    <t>00572470</t>
  </si>
  <si>
    <t>osivo směs travní univerzál</t>
  </si>
  <si>
    <t>183101121</t>
  </si>
  <si>
    <t>Hloubení jamek pro vysazování rostlin v zemině tř.1 až 4 bez výměny půdy v rovině nebo na svahu do 1:5, objemu přes 0,40 do 1,00 m3</t>
  </si>
  <si>
    <t>https://podminky.urs.cz/item/CS_URS_2021_01/183101121</t>
  </si>
  <si>
    <t>183403151</t>
  </si>
  <si>
    <t>Obdělání půdy smykováním v rovině nebo na svahu do 1:5</t>
  </si>
  <si>
    <t>https://podminky.urs.cz/item/CS_URS_2021_01/183403151</t>
  </si>
  <si>
    <t>183403152</t>
  </si>
  <si>
    <t>Obdělání půdy vláčením v rovině nebo na svahu do 1:5</t>
  </si>
  <si>
    <t>https://podminky.urs.cz/item/CS_URS_2021_01/183403152</t>
  </si>
  <si>
    <t>183551413</t>
  </si>
  <si>
    <t>Úprava zemědělské půdy - orba rotačním kypřičem, hl. do 0,15 m, na ploše jednotlivě do 5 ha, o sklonu do 5°</t>
  </si>
  <si>
    <t>https://podminky.urs.cz/item/CS_URS_2021_01/183551413</t>
  </si>
  <si>
    <t>184102113</t>
  </si>
  <si>
    <t>Výsadba dřeviny s balem do předem vyhloubené jamky se zalitím v rovině nebo na svahu do 1:5, při průměru balu přes 300 do 400 mm</t>
  </si>
  <si>
    <t>https://podminky.urs.cz/item/CS_URS_2021_01/184102113</t>
  </si>
  <si>
    <t>02650436.1</t>
  </si>
  <si>
    <t>stromky s balem, v.n.č. 150-200cm</t>
  </si>
  <si>
    <t>184215132</t>
  </si>
  <si>
    <t>Ukotvení dřeviny kůly třemi kůly, délky přes 1 do 2 m</t>
  </si>
  <si>
    <t>https://podminky.urs.cz/item/CS_URS_2021_01/184215132</t>
  </si>
  <si>
    <t>999400018.1</t>
  </si>
  <si>
    <t>Trojnožka ( kůly včetně úvazků ) v - min 2m</t>
  </si>
  <si>
    <t>184802111</t>
  </si>
  <si>
    <t>Chemické odplevelení půdy před založením kultury, trávníku nebo zpevněných ploch o výměře jednotlivě přes 20 m2 v rovině nebo na svahu do 1:5 postřikem na široko</t>
  </si>
  <si>
    <t>https://podminky.urs.cz/item/CS_URS_2021_01/184802111</t>
  </si>
  <si>
    <t>184806111</t>
  </si>
  <si>
    <t>Řez stromů, keřů nebo růží průklestem stromů netrnitých, o průměru koruny do 2 m</t>
  </si>
  <si>
    <t>https://podminky.urs.cz/item/CS_URS_2021_01/184806111</t>
  </si>
  <si>
    <t>184813121</t>
  </si>
  <si>
    <t>Ochrana dřevin před okusem zvěří mechanicky v rovině nebo ve svahu do 1:5, pletivem, výšky do 2 m</t>
  </si>
  <si>
    <t>https://podminky.urs.cz/item/CS_URS_2021_01/184813121</t>
  </si>
  <si>
    <t>184911431</t>
  </si>
  <si>
    <t>Mulčování vysazených rostlin mulčovací kůrou, tl. přes 100 do 150 mm v rovině nebo na svahu do 1:5</t>
  </si>
  <si>
    <t>https://podminky.urs.cz/item/CS_URS_2021_01/184911431</t>
  </si>
  <si>
    <t>10391100</t>
  </si>
  <si>
    <t>kůra mulčovací VL</t>
  </si>
  <si>
    <t>998231311</t>
  </si>
  <si>
    <t>Přesun hmot pro sadovnické a krajinářské úpravy - strojně dopravní vzdálenost do 5000 m</t>
  </si>
  <si>
    <t>https://podminky.urs.cz/item/CS_URS_2021_01/998231311</t>
  </si>
  <si>
    <t>2a</t>
  </si>
  <si>
    <t xml:space="preserve"> 1.rok</t>
  </si>
  <si>
    <t>18420211</t>
  </si>
  <si>
    <t>Kontrola a oprava upevnění ke kůlům a chrániček</t>
  </si>
  <si>
    <t>hod</t>
  </si>
  <si>
    <t>184851263</t>
  </si>
  <si>
    <t>Mechanizované ožínání sazenic celoplošné sklon do 1:5 při viditelnosti špatné, výšky přes 60 cm</t>
  </si>
  <si>
    <t>https://podminky.urs.cz/item/CS_URS_2021_01/184851263</t>
  </si>
  <si>
    <t>185804312</t>
  </si>
  <si>
    <t>Zalití rostlin vodou plochy záhonů jednotlivě přes 20 m2</t>
  </si>
  <si>
    <t>https://podminky.urs.cz/item/CS_URS_2021_01/185804312</t>
  </si>
  <si>
    <t>185851121</t>
  </si>
  <si>
    <t>Dovoz vody pro zálivku rostlin na vzdálenost do 1000 m</t>
  </si>
  <si>
    <t>https://podminky.urs.cz/item/CS_URS_2021_01/185851121</t>
  </si>
  <si>
    <t>185851129</t>
  </si>
  <si>
    <t>Dovoz vody pro zálivku rostlin Příplatek k ceně za každých dalších i započatých 1000 m</t>
  </si>
  <si>
    <t>https://podminky.urs.cz/item/CS_URS_2021_01/185851129</t>
  </si>
  <si>
    <t>3a</t>
  </si>
  <si>
    <t xml:space="preserve"> 2.rok</t>
  </si>
  <si>
    <t>4a</t>
  </si>
  <si>
    <t xml:space="preserve"> 3.rok</t>
  </si>
  <si>
    <t>184215172</t>
  </si>
  <si>
    <t>Odstranění ukotvení dřeviny kůly třemi kůly, délky přes 1 do 2 m</t>
  </si>
  <si>
    <t>https://podminky.urs.cz/item/CS_URS_2021_01/184215172</t>
  </si>
  <si>
    <t>184804117</t>
  </si>
  <si>
    <t>Odstranění ochrany proti okusu zvěří v rovině nebo na svahu do 1:5, chráničem z drátěného pletiva</t>
  </si>
  <si>
    <t>https://podminky.urs.cz/item/CS_URS_2021_01/184804117</t>
  </si>
  <si>
    <t>184813121.1</t>
  </si>
  <si>
    <t>Ochrana dřevin před okusem zvěří mechanicky v rovině nebo ve svahu do 1:5, plastovou chráničkou, výšky do 2 m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</si>
  <si>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</si>
  <si>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</si>
  <si>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</si>
  <si>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</si>
  <si>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</si>
  <si>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</si>
  <si>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</si>
  <si>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</si>
  <si>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</si>
  <si>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</si>
  <si>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</si>
  <si>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</si>
  <si>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</si>
  <si>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</si>
  <si>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</si>
  <si>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</si>
  <si>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</si>
  <si>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</si>
  <si>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</si>
  <si>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</si>
  <si>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</si>
  <si>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</si>
  <si>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</si>
  <si>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</si>
  <si>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</si>
  <si>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</si>
  <si>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</si>
  <si>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</si>
  <si>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</si>
  <si>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</si>
  <si>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</si>
  <si>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</si>
  <si>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</si>
  <si>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</si>
  <si>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</si>
  <si>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</si>
  <si>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</si>
  <si>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</si>
  <si>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</si>
  <si>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</si>
  <si>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</si>
  <si>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</si>
  <si>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</si>
  <si>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</si>
  <si>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</si>
  <si>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</si>
  <si>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</si>
  <si>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</si>
  <si>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</si>
  <si>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</si>
  <si>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</si>
  <si>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</si>
  <si>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</si>
  <si>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</si>
  <si>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</si>
  <si>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</si>
  <si>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</si>
  <si>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</si>
  <si>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</si>
  <si>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</si>
  <si>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</si>
  <si>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</si>
  <si>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</si>
  <si>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</si>
  <si>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</si>
  <si>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</si>
  <si>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</si>
  <si>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</si>
  <si>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</si>
  <si>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</si>
  <si>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</si>
  <si>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</si>
  <si>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</si>
  <si>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</si>
  <si>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</si>
  <si>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</si>
  <si>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</si>
  <si>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</si>
  <si>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</si>
  <si>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</si>
  <si>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</si>
  <si>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</si>
  <si>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</si>
  <si>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</si>
  <si>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</si>
  <si>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</si>
  <si>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</si>
  <si>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</si>
  <si>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</si>
  <si>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</si>
  <si>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</si>
  <si>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</si>
  <si>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</si>
  <si>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</si>
  <si>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</si>
  <si>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</si>
  <si>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</si>
  <si>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 veřejné zakázky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</si>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</sst>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22" xfId="0" applyFont="1" applyBorder="1" applyAlignment="1">
      <alignment horizontal="center" vertical="center"/>
    </xf>
    <xf numFmtId="49" fontId="38" fillId="0" borderId="22" xfId="0" applyNumberFormat="1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center" vertical="center" wrapText="1"/>
    </xf>
    <xf numFmtId="167" fontId="38" fillId="0" borderId="22" xfId="0" applyNumberFormat="1" applyFont="1" applyBorder="1" applyAlignment="1">
      <alignment vertical="center"/>
    </xf>
    <xf numFmtId="4" fontId="38" fillId="2" borderId="22" xfId="0" applyNumberFormat="1" applyFont="1" applyFill="1" applyBorder="1" applyAlignment="1" applyProtection="1">
      <alignment vertical="center"/>
      <protection locked="0"/>
    </xf>
    <xf numFmtId="4" fontId="38" fillId="0" borderId="22" xfId="0" applyNumberFormat="1" applyFont="1" applyBorder="1" applyAlignment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1" fillId="0" borderId="23" xfId="0" applyFont="1" applyBorder="1" applyAlignment="1">
      <alignment vertical="center" wrapText="1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horizontal="center" vertical="center" wrapText="1"/>
    </xf>
    <xf numFmtId="0" fontId="42" fillId="0" borderId="0" xfId="0" applyFont="1" applyAlignment="1">
      <alignment horizontal="center" vertical="center" wrapText="1"/>
    </xf>
    <xf numFmtId="0" fontId="41" fillId="0" borderId="2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1" fillId="0" borderId="26" xfId="0" applyFont="1" applyBorder="1" applyAlignment="1">
      <alignment vertical="center" wrapText="1"/>
    </xf>
    <xf numFmtId="0" fontId="43" fillId="0" borderId="28" xfId="0" applyFont="1" applyBorder="1" applyAlignment="1">
      <alignment horizontal="left" wrapText="1"/>
    </xf>
    <xf numFmtId="0" fontId="41" fillId="0" borderId="27" xfId="0" applyFont="1" applyBorder="1" applyAlignment="1">
      <alignment vertical="center" wrapText="1"/>
    </xf>
    <xf numFmtId="0" fontId="43" fillId="0" borderId="0" xfId="0" applyFont="1" applyAlignment="1">
      <alignment horizontal="left" vertical="center" wrapText="1"/>
    </xf>
    <xf numFmtId="0" fontId="44" fillId="0" borderId="0" xfId="0" applyFont="1" applyAlignment="1">
      <alignment horizontal="left" vertical="center" wrapText="1"/>
    </xf>
    <xf numFmtId="0" fontId="45" fillId="0" borderId="26" xfId="0" applyFont="1" applyBorder="1" applyAlignment="1">
      <alignment vertical="center" wrapText="1"/>
    </xf>
    <xf numFmtId="0" fontId="44" fillId="0" borderId="0" xfId="0" applyFont="1" applyAlignment="1">
      <alignment horizontal="left" vertical="center" wrapText="1"/>
    </xf>
    <xf numFmtId="0" fontId="44" fillId="0" borderId="0" xfId="0" applyFont="1" applyAlignment="1">
      <alignment vertical="center" wrapText="1"/>
    </xf>
    <xf numFmtId="0" fontId="44" fillId="0" borderId="0" xfId="0" applyFont="1" applyAlignment="1">
      <alignment horizontal="left" vertical="center"/>
    </xf>
    <xf numFmtId="0" fontId="44" fillId="0" borderId="0" xfId="0" applyFont="1" applyAlignment="1">
      <alignment vertical="center"/>
    </xf>
    <xf numFmtId="49" fontId="44" fillId="0" borderId="0" xfId="0" applyNumberFormat="1" applyFont="1" applyAlignment="1">
      <alignment horizontal="left" vertical="center" wrapText="1"/>
    </xf>
    <xf numFmtId="49" fontId="44" fillId="0" borderId="0" xfId="0" applyNumberFormat="1" applyFont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48" fillId="0" borderId="28" xfId="0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1" fillId="0" borderId="0" xfId="0" applyFont="1" applyAlignment="1">
      <alignment vertical="top"/>
    </xf>
    <xf numFmtId="0" fontId="41" fillId="0" borderId="23" xfId="0" applyFont="1" applyBorder="1" applyAlignment="1">
      <alignment horizontal="left" vertical="center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3" fillId="0" borderId="28" xfId="0" applyFont="1" applyBorder="1" applyAlignment="1">
      <alignment horizontal="left" vertical="center"/>
    </xf>
    <xf numFmtId="0" fontId="43" fillId="0" borderId="28" xfId="0" applyFont="1" applyBorder="1" applyAlignment="1">
      <alignment horizontal="center" vertical="center"/>
    </xf>
    <xf numFmtId="0" fontId="49" fillId="0" borderId="28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45" fillId="0" borderId="26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5" fillId="0" borderId="28" xfId="0" applyFont="1" applyBorder="1" applyAlignment="1">
      <alignment horizontal="left" vertical="center"/>
    </xf>
    <xf numFmtId="0" fontId="41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1" fillId="0" borderId="23" xfId="0" applyFont="1" applyBorder="1" applyAlignment="1">
      <alignment horizontal="left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9" fillId="0" borderId="26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5" fillId="0" borderId="26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5" fillId="0" borderId="30" xfId="0" applyFont="1" applyBorder="1" applyAlignment="1">
      <alignment horizontal="left" vertical="center" wrapText="1"/>
    </xf>
    <xf numFmtId="0" fontId="44" fillId="0" borderId="0" xfId="0" applyFont="1" applyAlignment="1">
      <alignment horizontal="left" vertical="top"/>
    </xf>
    <xf numFmtId="0" fontId="44" fillId="0" borderId="0" xfId="0" applyFont="1" applyAlignment="1">
      <alignment horizontal="center" vertical="top"/>
    </xf>
    <xf numFmtId="0" fontId="45" fillId="0" borderId="29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/>
    </xf>
    <xf numFmtId="0" fontId="45" fillId="0" borderId="0" xfId="0" applyFont="1" applyAlignment="1">
      <alignment horizontal="center" vertical="center"/>
    </xf>
    <xf numFmtId="0" fontId="49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49" fillId="0" borderId="28" xfId="0" applyFont="1" applyBorder="1" applyAlignment="1">
      <alignment vertical="center"/>
    </xf>
    <xf numFmtId="0" fontId="43" fillId="0" borderId="28" xfId="0" applyFont="1" applyBorder="1" applyAlignment="1">
      <alignment vertical="center"/>
    </xf>
    <xf numFmtId="0" fontId="44" fillId="0" borderId="0" xfId="0" applyFont="1" applyAlignment="1">
      <alignment vertical="top"/>
    </xf>
    <xf numFmtId="49" fontId="44" fillId="0" borderId="0" xfId="0" applyNumberFormat="1" applyFont="1" applyAlignment="1">
      <alignment horizontal="left" vertical="center"/>
    </xf>
    <xf numFmtId="0" fontId="0" fillId="0" borderId="28" xfId="0" applyBorder="1" applyAlignment="1">
      <alignment vertical="top"/>
    </xf>
    <xf numFmtId="0" fontId="43" fillId="0" borderId="28" xfId="0" applyFont="1" applyBorder="1" applyAlignment="1">
      <alignment horizontal="left"/>
    </xf>
    <xf numFmtId="0" fontId="49" fillId="0" borderId="28" xfId="0" applyFont="1" applyBorder="1"/>
    <xf numFmtId="0" fontId="43" fillId="0" borderId="28" xfId="0" applyFont="1" applyBorder="1" applyAlignment="1">
      <alignment horizontal="left"/>
    </xf>
    <xf numFmtId="0" fontId="44" fillId="0" borderId="0" xfId="0" applyFont="1" applyAlignment="1">
      <alignment horizontal="left" vertical="center"/>
    </xf>
    <xf numFmtId="0" fontId="41" fillId="0" borderId="26" xfId="0" applyFont="1" applyBorder="1" applyAlignment="1">
      <alignment vertical="top"/>
    </xf>
    <xf numFmtId="0" fontId="44" fillId="0" borderId="0" xfId="0" applyFont="1" applyAlignment="1">
      <alignment horizontal="left" vertical="top"/>
    </xf>
    <xf numFmtId="0" fontId="41" fillId="0" borderId="27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0" fillId="0" borderId="0" xfId="0" applyAlignment="1">
      <alignment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81451121" TargetMode="External"/><Relationship Id="rId13" Type="http://schemas.openxmlformats.org/officeDocument/2006/relationships/hyperlink" Target="https://podminky.urs.cz/item/CS_URS_2021_01/389121111" TargetMode="External"/><Relationship Id="rId18" Type="http://schemas.openxmlformats.org/officeDocument/2006/relationships/hyperlink" Target="https://podminky.urs.cz/item/CS_URS_2021_01/564851111" TargetMode="External"/><Relationship Id="rId26" Type="http://schemas.openxmlformats.org/officeDocument/2006/relationships/hyperlink" Target="https://podminky.urs.cz/item/CS_URS_2021_01/912211111" TargetMode="External"/><Relationship Id="rId3" Type="http://schemas.openxmlformats.org/officeDocument/2006/relationships/hyperlink" Target="https://podminky.urs.cz/item/CS_URS_2021_01/171152111" TargetMode="External"/><Relationship Id="rId21" Type="http://schemas.openxmlformats.org/officeDocument/2006/relationships/hyperlink" Target="https://podminky.urs.cz/item/CS_URS_2021_01/569251111" TargetMode="External"/><Relationship Id="rId34" Type="http://schemas.openxmlformats.org/officeDocument/2006/relationships/hyperlink" Target="https://podminky.urs.cz/item/CS_URS_2021_01/460510064" TargetMode="External"/><Relationship Id="rId7" Type="http://schemas.openxmlformats.org/officeDocument/2006/relationships/hyperlink" Target="https://podminky.urs.cz/item/CS_URS_2021_01/175151101" TargetMode="External"/><Relationship Id="rId12" Type="http://schemas.openxmlformats.org/officeDocument/2006/relationships/hyperlink" Target="https://podminky.urs.cz/item/CS_URS_2021_01/273313611" TargetMode="External"/><Relationship Id="rId17" Type="http://schemas.openxmlformats.org/officeDocument/2006/relationships/hyperlink" Target="https://podminky.urs.cz/item/CS_URS_2021_01/561041131" TargetMode="External"/><Relationship Id="rId25" Type="http://schemas.openxmlformats.org/officeDocument/2006/relationships/hyperlink" Target="https://podminky.urs.cz/item/CS_URS_2021_01/584121111" TargetMode="External"/><Relationship Id="rId33" Type="http://schemas.openxmlformats.org/officeDocument/2006/relationships/hyperlink" Target="https://podminky.urs.cz/item/CS_URS_2021_01/460161163" TargetMode="External"/><Relationship Id="rId2" Type="http://schemas.openxmlformats.org/officeDocument/2006/relationships/hyperlink" Target="https://podminky.urs.cz/item/CS_URS_2021_01/131351102" TargetMode="External"/><Relationship Id="rId16" Type="http://schemas.openxmlformats.org/officeDocument/2006/relationships/hyperlink" Target="https://podminky.urs.cz/item/CS_URS_2021_01/465511522" TargetMode="External"/><Relationship Id="rId20" Type="http://schemas.openxmlformats.org/officeDocument/2006/relationships/hyperlink" Target="https://podminky.urs.cz/item/CS_URS_2021_01/565165111" TargetMode="External"/><Relationship Id="rId29" Type="http://schemas.openxmlformats.org/officeDocument/2006/relationships/hyperlink" Target="https://podminky.urs.cz/item/CS_URS_2021_01/919731123" TargetMode="External"/><Relationship Id="rId1" Type="http://schemas.openxmlformats.org/officeDocument/2006/relationships/hyperlink" Target="https://podminky.urs.cz/item/CS_URS_2021_01/122452206" TargetMode="External"/><Relationship Id="rId6" Type="http://schemas.openxmlformats.org/officeDocument/2006/relationships/hyperlink" Target="https://podminky.urs.cz/item/CS_URS_2021_01/175111101" TargetMode="External"/><Relationship Id="rId11" Type="http://schemas.openxmlformats.org/officeDocument/2006/relationships/hyperlink" Target="https://podminky.urs.cz/item/CS_URS_2021_01/182201101" TargetMode="External"/><Relationship Id="rId24" Type="http://schemas.openxmlformats.org/officeDocument/2006/relationships/hyperlink" Target="https://podminky.urs.cz/item/CS_URS_2021_01/577134111" TargetMode="External"/><Relationship Id="rId32" Type="http://schemas.openxmlformats.org/officeDocument/2006/relationships/hyperlink" Target="https://podminky.urs.cz/item/CS_URS_2021_01/998225111" TargetMode="External"/><Relationship Id="rId5" Type="http://schemas.openxmlformats.org/officeDocument/2006/relationships/hyperlink" Target="https://podminky.urs.cz/item/CS_URS_2021_01/174151101" TargetMode="External"/><Relationship Id="rId15" Type="http://schemas.openxmlformats.org/officeDocument/2006/relationships/hyperlink" Target="https://podminky.urs.cz/item/CS_URS_2021_01/452111141" TargetMode="External"/><Relationship Id="rId23" Type="http://schemas.openxmlformats.org/officeDocument/2006/relationships/hyperlink" Target="https://podminky.urs.cz/item/CS_URS_2021_01/573211108" TargetMode="External"/><Relationship Id="rId28" Type="http://schemas.openxmlformats.org/officeDocument/2006/relationships/hyperlink" Target="https://podminky.urs.cz/item/CS_URS_2021_01/913121211" TargetMode="External"/><Relationship Id="rId36" Type="http://schemas.openxmlformats.org/officeDocument/2006/relationships/drawing" Target="../drawings/drawing2.xml"/><Relationship Id="rId10" Type="http://schemas.openxmlformats.org/officeDocument/2006/relationships/hyperlink" Target="https://podminky.urs.cz/item/CS_URS_2021_01/182151112" TargetMode="External"/><Relationship Id="rId19" Type="http://schemas.openxmlformats.org/officeDocument/2006/relationships/hyperlink" Target="https://podminky.urs.cz/item/CS_URS_2021_01/564931512" TargetMode="External"/><Relationship Id="rId31" Type="http://schemas.openxmlformats.org/officeDocument/2006/relationships/hyperlink" Target="https://podminky.urs.cz/item/CS_URS_2021_01/938902202" TargetMode="External"/><Relationship Id="rId4" Type="http://schemas.openxmlformats.org/officeDocument/2006/relationships/hyperlink" Target="https://podminky.urs.cz/item/CS_URS_2021_01/171206111" TargetMode="External"/><Relationship Id="rId9" Type="http://schemas.openxmlformats.org/officeDocument/2006/relationships/hyperlink" Target="https://podminky.urs.cz/item/CS_URS_2021_01/181951114" TargetMode="External"/><Relationship Id="rId14" Type="http://schemas.openxmlformats.org/officeDocument/2006/relationships/hyperlink" Target="https://podminky.urs.cz/item/CS_URS_2021_01/451312111" TargetMode="External"/><Relationship Id="rId22" Type="http://schemas.openxmlformats.org/officeDocument/2006/relationships/hyperlink" Target="https://podminky.urs.cz/item/CS_URS_2021_01/573191111" TargetMode="External"/><Relationship Id="rId27" Type="http://schemas.openxmlformats.org/officeDocument/2006/relationships/hyperlink" Target="https://podminky.urs.cz/item/CS_URS_2021_01/913121111" TargetMode="External"/><Relationship Id="rId30" Type="http://schemas.openxmlformats.org/officeDocument/2006/relationships/hyperlink" Target="https://podminky.urs.cz/item/CS_URS_2021_01/919735113" TargetMode="External"/><Relationship Id="rId35" Type="http://schemas.openxmlformats.org/officeDocument/2006/relationships/hyperlink" Target="https://podminky.urs.cz/item/CS_URS_2021_01/46056015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84215132" TargetMode="External"/><Relationship Id="rId13" Type="http://schemas.openxmlformats.org/officeDocument/2006/relationships/hyperlink" Target="https://podminky.urs.cz/item/CS_URS_2021_01/998231311" TargetMode="External"/><Relationship Id="rId18" Type="http://schemas.openxmlformats.org/officeDocument/2006/relationships/hyperlink" Target="https://podminky.urs.cz/item/CS_URS_2021_01/185804312" TargetMode="External"/><Relationship Id="rId26" Type="http://schemas.openxmlformats.org/officeDocument/2006/relationships/hyperlink" Target="https://podminky.urs.cz/item/CS_URS_2021_01/185804312" TargetMode="External"/><Relationship Id="rId3" Type="http://schemas.openxmlformats.org/officeDocument/2006/relationships/hyperlink" Target="https://podminky.urs.cz/item/CS_URS_2021_01/183101121" TargetMode="External"/><Relationship Id="rId21" Type="http://schemas.openxmlformats.org/officeDocument/2006/relationships/hyperlink" Target="https://podminky.urs.cz/item/CS_URS_2021_01/998231311" TargetMode="External"/><Relationship Id="rId34" Type="http://schemas.openxmlformats.org/officeDocument/2006/relationships/hyperlink" Target="https://podminky.urs.cz/item/CS_URS_2021_01/185851121" TargetMode="External"/><Relationship Id="rId7" Type="http://schemas.openxmlformats.org/officeDocument/2006/relationships/hyperlink" Target="https://podminky.urs.cz/item/CS_URS_2021_01/184102113" TargetMode="External"/><Relationship Id="rId12" Type="http://schemas.openxmlformats.org/officeDocument/2006/relationships/hyperlink" Target="https://podminky.urs.cz/item/CS_URS_2021_01/184911431" TargetMode="External"/><Relationship Id="rId17" Type="http://schemas.openxmlformats.org/officeDocument/2006/relationships/hyperlink" Target="https://podminky.urs.cz/item/CS_URS_2021_01/184851263" TargetMode="External"/><Relationship Id="rId25" Type="http://schemas.openxmlformats.org/officeDocument/2006/relationships/hyperlink" Target="https://podminky.urs.cz/item/CS_URS_2021_01/184851263" TargetMode="External"/><Relationship Id="rId33" Type="http://schemas.openxmlformats.org/officeDocument/2006/relationships/hyperlink" Target="https://podminky.urs.cz/item/CS_URS_2021_01/185804312" TargetMode="External"/><Relationship Id="rId2" Type="http://schemas.openxmlformats.org/officeDocument/2006/relationships/hyperlink" Target="https://podminky.urs.cz/item/CS_URS_2021_01/181451121" TargetMode="External"/><Relationship Id="rId16" Type="http://schemas.openxmlformats.org/officeDocument/2006/relationships/hyperlink" Target="https://podminky.urs.cz/item/CS_URS_2021_01/184813121" TargetMode="External"/><Relationship Id="rId20" Type="http://schemas.openxmlformats.org/officeDocument/2006/relationships/hyperlink" Target="https://podminky.urs.cz/item/CS_URS_2021_01/185851129" TargetMode="External"/><Relationship Id="rId29" Type="http://schemas.openxmlformats.org/officeDocument/2006/relationships/hyperlink" Target="https://podminky.urs.cz/item/CS_URS_2021_01/998231311" TargetMode="External"/><Relationship Id="rId1" Type="http://schemas.openxmlformats.org/officeDocument/2006/relationships/hyperlink" Target="https://podminky.urs.cz/item/CS_URS_2021_01/111103213" TargetMode="External"/><Relationship Id="rId6" Type="http://schemas.openxmlformats.org/officeDocument/2006/relationships/hyperlink" Target="https://podminky.urs.cz/item/CS_URS_2021_01/183551413" TargetMode="External"/><Relationship Id="rId11" Type="http://schemas.openxmlformats.org/officeDocument/2006/relationships/hyperlink" Target="https://podminky.urs.cz/item/CS_URS_2021_01/184813121" TargetMode="External"/><Relationship Id="rId24" Type="http://schemas.openxmlformats.org/officeDocument/2006/relationships/hyperlink" Target="https://podminky.urs.cz/item/CS_URS_2021_01/184813121" TargetMode="External"/><Relationship Id="rId32" Type="http://schemas.openxmlformats.org/officeDocument/2006/relationships/hyperlink" Target="https://podminky.urs.cz/item/CS_URS_2021_01/184851263" TargetMode="External"/><Relationship Id="rId37" Type="http://schemas.openxmlformats.org/officeDocument/2006/relationships/drawing" Target="../drawings/drawing3.xml"/><Relationship Id="rId5" Type="http://schemas.openxmlformats.org/officeDocument/2006/relationships/hyperlink" Target="https://podminky.urs.cz/item/CS_URS_2021_01/183403152" TargetMode="External"/><Relationship Id="rId15" Type="http://schemas.openxmlformats.org/officeDocument/2006/relationships/hyperlink" Target="https://podminky.urs.cz/item/CS_URS_2021_01/184215132" TargetMode="External"/><Relationship Id="rId23" Type="http://schemas.openxmlformats.org/officeDocument/2006/relationships/hyperlink" Target="https://podminky.urs.cz/item/CS_URS_2021_01/184215132" TargetMode="External"/><Relationship Id="rId28" Type="http://schemas.openxmlformats.org/officeDocument/2006/relationships/hyperlink" Target="https://podminky.urs.cz/item/CS_URS_2021_01/185851129" TargetMode="External"/><Relationship Id="rId36" Type="http://schemas.openxmlformats.org/officeDocument/2006/relationships/hyperlink" Target="https://podminky.urs.cz/item/CS_URS_2021_01/998231311" TargetMode="External"/><Relationship Id="rId10" Type="http://schemas.openxmlformats.org/officeDocument/2006/relationships/hyperlink" Target="https://podminky.urs.cz/item/CS_URS_2021_01/184806111" TargetMode="External"/><Relationship Id="rId19" Type="http://schemas.openxmlformats.org/officeDocument/2006/relationships/hyperlink" Target="https://podminky.urs.cz/item/CS_URS_2021_01/185851121" TargetMode="External"/><Relationship Id="rId31" Type="http://schemas.openxmlformats.org/officeDocument/2006/relationships/hyperlink" Target="https://podminky.urs.cz/item/CS_URS_2021_01/184804117" TargetMode="External"/><Relationship Id="rId4" Type="http://schemas.openxmlformats.org/officeDocument/2006/relationships/hyperlink" Target="https://podminky.urs.cz/item/CS_URS_2021_01/183403151" TargetMode="External"/><Relationship Id="rId9" Type="http://schemas.openxmlformats.org/officeDocument/2006/relationships/hyperlink" Target="https://podminky.urs.cz/item/CS_URS_2021_01/184802111" TargetMode="External"/><Relationship Id="rId14" Type="http://schemas.openxmlformats.org/officeDocument/2006/relationships/hyperlink" Target="https://podminky.urs.cz/item/CS_URS_2021_01/184102113" TargetMode="External"/><Relationship Id="rId22" Type="http://schemas.openxmlformats.org/officeDocument/2006/relationships/hyperlink" Target="https://podminky.urs.cz/item/CS_URS_2021_01/184102113" TargetMode="External"/><Relationship Id="rId27" Type="http://schemas.openxmlformats.org/officeDocument/2006/relationships/hyperlink" Target="https://podminky.urs.cz/item/CS_URS_2021_01/185851121" TargetMode="External"/><Relationship Id="rId30" Type="http://schemas.openxmlformats.org/officeDocument/2006/relationships/hyperlink" Target="https://podminky.urs.cz/item/CS_URS_2021_01/184215172" TargetMode="External"/><Relationship Id="rId35" Type="http://schemas.openxmlformats.org/officeDocument/2006/relationships/hyperlink" Target="https://podminky.urs.cz/item/CS_URS_2021_01/185851129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workbookViewId="0"/>
  </sheetViews>
  <sheetFormatPr defaultRowHeight="14.5"/>
  <cols>
    <col min="1" max="1" width="8.33203125" customWidth="1"/>
    <col min="2" max="2" width="1.6640625" customWidth="1"/>
    <col min="3" max="3" width="4.109375" customWidth="1"/>
    <col min="4" max="33" width="2.6640625" customWidth="1"/>
    <col min="34" max="34" width="3.33203125" customWidth="1"/>
    <col min="35" max="35" width="31.6640625" customWidth="1"/>
    <col min="36" max="37" width="2.44140625" customWidth="1"/>
    <col min="38" max="38" width="8.33203125" customWidth="1"/>
    <col min="39" max="39" width="3.33203125" customWidth="1"/>
    <col min="40" max="40" width="13.33203125" customWidth="1"/>
    <col min="41" max="41" width="7.44140625" customWidth="1"/>
    <col min="42" max="42" width="4.109375" customWidth="1"/>
    <col min="43" max="43" width="15.6640625" hidden="1" customWidth="1"/>
    <col min="44" max="44" width="13.6640625" customWidth="1"/>
    <col min="45" max="47" width="25.7773437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09375" hidden="1" customWidth="1"/>
    <col min="54" max="54" width="25" hidden="1" customWidth="1"/>
    <col min="55" max="55" width="21.6640625" hidden="1" customWidth="1"/>
    <col min="56" max="56" width="19.109375" hidden="1" customWidth="1"/>
    <col min="57" max="57" width="66.44140625" customWidth="1"/>
    <col min="71" max="91" width="9.33203125" hidden="1"/>
  </cols>
  <sheetData>
    <row r="1" spans="1:74" ht="10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ht="37" customHeight="1">
      <c r="AR2" s="181"/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5" t="s">
        <v>6</v>
      </c>
      <c r="BT2" s="15" t="s">
        <v>7</v>
      </c>
    </row>
    <row r="3" spans="1:74" ht="7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ht="25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pans="1:74" ht="12" customHeight="1">
      <c r="B5" s="18"/>
      <c r="D5" s="22" t="s">
        <v>13</v>
      </c>
      <c r="K5" s="180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8"/>
      <c r="BE5" s="177" t="s">
        <v>15</v>
      </c>
      <c r="BS5" s="15" t="s">
        <v>6</v>
      </c>
    </row>
    <row r="6" spans="1:74" ht="37" customHeight="1">
      <c r="B6" s="18"/>
      <c r="D6" s="24" t="s">
        <v>16</v>
      </c>
      <c r="K6" s="182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8"/>
      <c r="BE6" s="178"/>
      <c r="BS6" s="15" t="s">
        <v>6</v>
      </c>
    </row>
    <row r="7" spans="1:74" ht="12" customHeight="1">
      <c r="B7" s="18"/>
      <c r="D7" s="25" t="s">
        <v>18</v>
      </c>
      <c r="K7" s="23" t="s">
        <v>1</v>
      </c>
      <c r="AK7" s="25" t="s">
        <v>19</v>
      </c>
      <c r="AN7" s="23" t="s">
        <v>1</v>
      </c>
      <c r="AR7" s="18"/>
      <c r="BE7" s="178"/>
      <c r="BS7" s="15" t="s">
        <v>6</v>
      </c>
    </row>
    <row r="8" spans="1:74" ht="12" customHeight="1">
      <c r="B8" s="18"/>
      <c r="D8" s="25" t="s">
        <v>20</v>
      </c>
      <c r="K8" s="23" t="s">
        <v>21</v>
      </c>
      <c r="AK8" s="25" t="s">
        <v>22</v>
      </c>
      <c r="AN8" s="26" t="s">
        <v>23</v>
      </c>
      <c r="AR8" s="18"/>
      <c r="BE8" s="178"/>
      <c r="BS8" s="15" t="s">
        <v>6</v>
      </c>
    </row>
    <row r="9" spans="1:74" ht="14.4" customHeight="1">
      <c r="B9" s="18"/>
      <c r="AR9" s="18"/>
      <c r="BE9" s="178"/>
      <c r="BS9" s="15" t="s">
        <v>6</v>
      </c>
    </row>
    <row r="10" spans="1:74" ht="12" customHeight="1">
      <c r="B10" s="18"/>
      <c r="D10" s="25" t="s">
        <v>24</v>
      </c>
      <c r="AK10" s="25" t="s">
        <v>25</v>
      </c>
      <c r="AN10" s="23" t="s">
        <v>1</v>
      </c>
      <c r="AR10" s="18"/>
      <c r="BE10" s="178"/>
      <c r="BS10" s="15" t="s">
        <v>6</v>
      </c>
    </row>
    <row r="11" spans="1:74" ht="18.5" customHeight="1">
      <c r="B11" s="18"/>
      <c r="E11" s="23" t="s">
        <v>26</v>
      </c>
      <c r="AK11" s="25" t="s">
        <v>27</v>
      </c>
      <c r="AN11" s="23" t="s">
        <v>1</v>
      </c>
      <c r="AR11" s="18"/>
      <c r="BE11" s="178"/>
      <c r="BS11" s="15" t="s">
        <v>6</v>
      </c>
    </row>
    <row r="12" spans="1:74" ht="7" customHeight="1">
      <c r="B12" s="18"/>
      <c r="AR12" s="18"/>
      <c r="BE12" s="178"/>
      <c r="BS12" s="15" t="s">
        <v>6</v>
      </c>
    </row>
    <row r="13" spans="1:74" ht="12" customHeight="1">
      <c r="B13" s="18"/>
      <c r="D13" s="25" t="s">
        <v>28</v>
      </c>
      <c r="AK13" s="25" t="s">
        <v>25</v>
      </c>
      <c r="AN13" s="27" t="s">
        <v>29</v>
      </c>
      <c r="AR13" s="18"/>
      <c r="BE13" s="178"/>
      <c r="BS13" s="15" t="s">
        <v>6</v>
      </c>
    </row>
    <row r="14" spans="1:74" ht="12.5">
      <c r="B14" s="18"/>
      <c r="E14" s="183" t="s">
        <v>29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5" t="s">
        <v>27</v>
      </c>
      <c r="AN14" s="27" t="s">
        <v>29</v>
      </c>
      <c r="AR14" s="18"/>
      <c r="BE14" s="178"/>
      <c r="BS14" s="15" t="s">
        <v>6</v>
      </c>
    </row>
    <row r="15" spans="1:74" ht="7" customHeight="1">
      <c r="B15" s="18"/>
      <c r="AR15" s="18"/>
      <c r="BE15" s="178"/>
      <c r="BS15" s="15" t="s">
        <v>4</v>
      </c>
    </row>
    <row r="16" spans="1:74" ht="12" customHeight="1">
      <c r="B16" s="18"/>
      <c r="D16" s="25" t="s">
        <v>30</v>
      </c>
      <c r="AK16" s="25" t="s">
        <v>25</v>
      </c>
      <c r="AN16" s="23" t="s">
        <v>1</v>
      </c>
      <c r="AR16" s="18"/>
      <c r="BE16" s="178"/>
      <c r="BS16" s="15" t="s">
        <v>4</v>
      </c>
    </row>
    <row r="17" spans="2:71" ht="18.5" customHeight="1">
      <c r="B17" s="18"/>
      <c r="E17" s="23" t="s">
        <v>31</v>
      </c>
      <c r="AK17" s="25" t="s">
        <v>27</v>
      </c>
      <c r="AN17" s="23" t="s">
        <v>1</v>
      </c>
      <c r="AR17" s="18"/>
      <c r="BE17" s="178"/>
      <c r="BS17" s="15" t="s">
        <v>4</v>
      </c>
    </row>
    <row r="18" spans="2:71" ht="7" customHeight="1">
      <c r="B18" s="18"/>
      <c r="AR18" s="18"/>
      <c r="BE18" s="178"/>
      <c r="BS18" s="15" t="s">
        <v>6</v>
      </c>
    </row>
    <row r="19" spans="2:71" ht="12" customHeight="1">
      <c r="B19" s="18"/>
      <c r="D19" s="25" t="s">
        <v>32</v>
      </c>
      <c r="AK19" s="25" t="s">
        <v>25</v>
      </c>
      <c r="AN19" s="23" t="s">
        <v>1</v>
      </c>
      <c r="AR19" s="18"/>
      <c r="BE19" s="178"/>
      <c r="BS19" s="15" t="s">
        <v>6</v>
      </c>
    </row>
    <row r="20" spans="2:71" ht="18.5" customHeight="1">
      <c r="B20" s="18"/>
      <c r="E20" s="23" t="s">
        <v>31</v>
      </c>
      <c r="AK20" s="25" t="s">
        <v>27</v>
      </c>
      <c r="AN20" s="23" t="s">
        <v>1</v>
      </c>
      <c r="AR20" s="18"/>
      <c r="BE20" s="178"/>
      <c r="BS20" s="15" t="s">
        <v>33</v>
      </c>
    </row>
    <row r="21" spans="2:71" ht="7" customHeight="1">
      <c r="B21" s="18"/>
      <c r="AR21" s="18"/>
      <c r="BE21" s="178"/>
    </row>
    <row r="22" spans="2:71" ht="12" customHeight="1">
      <c r="B22" s="18"/>
      <c r="D22" s="25" t="s">
        <v>34</v>
      </c>
      <c r="AR22" s="18"/>
      <c r="BE22" s="178"/>
    </row>
    <row r="23" spans="2:71" ht="16.5" customHeight="1">
      <c r="B23" s="18"/>
      <c r="E23" s="185" t="s">
        <v>1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R23" s="18"/>
      <c r="BE23" s="178"/>
    </row>
    <row r="24" spans="2:71" ht="7" customHeight="1">
      <c r="B24" s="18"/>
      <c r="AR24" s="18"/>
      <c r="BE24" s="178"/>
    </row>
    <row r="25" spans="2:71" ht="7" customHeight="1">
      <c r="B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18"/>
      <c r="BE25" s="178"/>
    </row>
    <row r="26" spans="2:71" s="1" customFormat="1" ht="25.9" customHeight="1">
      <c r="B26" s="30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86">
        <f>ROUND(AG94,2)</f>
        <v>0</v>
      </c>
      <c r="AL26" s="187"/>
      <c r="AM26" s="187"/>
      <c r="AN26" s="187"/>
      <c r="AO26" s="187"/>
      <c r="AR26" s="30"/>
      <c r="BE26" s="178"/>
    </row>
    <row r="27" spans="2:71" s="1" customFormat="1" ht="7" customHeight="1">
      <c r="B27" s="30"/>
      <c r="AR27" s="30"/>
      <c r="BE27" s="178"/>
    </row>
    <row r="28" spans="2:71" s="1" customFormat="1" ht="12.5">
      <c r="B28" s="30"/>
      <c r="L28" s="188" t="s">
        <v>36</v>
      </c>
      <c r="M28" s="188"/>
      <c r="N28" s="188"/>
      <c r="O28" s="188"/>
      <c r="P28" s="188"/>
      <c r="W28" s="188" t="s">
        <v>37</v>
      </c>
      <c r="X28" s="188"/>
      <c r="Y28" s="188"/>
      <c r="Z28" s="188"/>
      <c r="AA28" s="188"/>
      <c r="AB28" s="188"/>
      <c r="AC28" s="188"/>
      <c r="AD28" s="188"/>
      <c r="AE28" s="188"/>
      <c r="AK28" s="188" t="s">
        <v>38</v>
      </c>
      <c r="AL28" s="188"/>
      <c r="AM28" s="188"/>
      <c r="AN28" s="188"/>
      <c r="AO28" s="188"/>
      <c r="AR28" s="30"/>
      <c r="BE28" s="178"/>
    </row>
    <row r="29" spans="2:71" s="2" customFormat="1" ht="14.4" customHeight="1">
      <c r="B29" s="34"/>
      <c r="D29" s="25" t="s">
        <v>39</v>
      </c>
      <c r="F29" s="25" t="s">
        <v>40</v>
      </c>
      <c r="L29" s="191">
        <v>0.21</v>
      </c>
      <c r="M29" s="190"/>
      <c r="N29" s="190"/>
      <c r="O29" s="190"/>
      <c r="P29" s="190"/>
      <c r="W29" s="189">
        <f>ROUND(AZ94, 2)</f>
        <v>0</v>
      </c>
      <c r="X29" s="190"/>
      <c r="Y29" s="190"/>
      <c r="Z29" s="190"/>
      <c r="AA29" s="190"/>
      <c r="AB29" s="190"/>
      <c r="AC29" s="190"/>
      <c r="AD29" s="190"/>
      <c r="AE29" s="190"/>
      <c r="AK29" s="189">
        <f>ROUND(AV94, 2)</f>
        <v>0</v>
      </c>
      <c r="AL29" s="190"/>
      <c r="AM29" s="190"/>
      <c r="AN29" s="190"/>
      <c r="AO29" s="190"/>
      <c r="AR29" s="34"/>
      <c r="BE29" s="179"/>
    </row>
    <row r="30" spans="2:71" s="2" customFormat="1" ht="14.4" customHeight="1">
      <c r="B30" s="34"/>
      <c r="F30" s="25" t="s">
        <v>41</v>
      </c>
      <c r="L30" s="191">
        <v>0.15</v>
      </c>
      <c r="M30" s="190"/>
      <c r="N30" s="190"/>
      <c r="O30" s="190"/>
      <c r="P30" s="190"/>
      <c r="W30" s="189">
        <f>ROUND(BA94, 2)</f>
        <v>0</v>
      </c>
      <c r="X30" s="190"/>
      <c r="Y30" s="190"/>
      <c r="Z30" s="190"/>
      <c r="AA30" s="190"/>
      <c r="AB30" s="190"/>
      <c r="AC30" s="190"/>
      <c r="AD30" s="190"/>
      <c r="AE30" s="190"/>
      <c r="AK30" s="189">
        <f>ROUND(AW94, 2)</f>
        <v>0</v>
      </c>
      <c r="AL30" s="190"/>
      <c r="AM30" s="190"/>
      <c r="AN30" s="190"/>
      <c r="AO30" s="190"/>
      <c r="AR30" s="34"/>
      <c r="BE30" s="179"/>
    </row>
    <row r="31" spans="2:71" s="2" customFormat="1" ht="14.4" hidden="1" customHeight="1">
      <c r="B31" s="34"/>
      <c r="F31" s="25" t="s">
        <v>42</v>
      </c>
      <c r="L31" s="191">
        <v>0.21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79"/>
    </row>
    <row r="32" spans="2:71" s="2" customFormat="1" ht="14.4" hidden="1" customHeight="1">
      <c r="B32" s="34"/>
      <c r="F32" s="25" t="s">
        <v>43</v>
      </c>
      <c r="L32" s="191">
        <v>0.15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79"/>
    </row>
    <row r="33" spans="2:57" s="2" customFormat="1" ht="14.4" hidden="1" customHeight="1">
      <c r="B33" s="34"/>
      <c r="F33" s="25" t="s">
        <v>44</v>
      </c>
      <c r="L33" s="191">
        <v>0</v>
      </c>
      <c r="M33" s="190"/>
      <c r="N33" s="190"/>
      <c r="O33" s="190"/>
      <c r="P33" s="190"/>
      <c r="W33" s="189">
        <f>ROUND(BD94, 2)</f>
        <v>0</v>
      </c>
      <c r="X33" s="190"/>
      <c r="Y33" s="190"/>
      <c r="Z33" s="190"/>
      <c r="AA33" s="190"/>
      <c r="AB33" s="190"/>
      <c r="AC33" s="190"/>
      <c r="AD33" s="190"/>
      <c r="AE33" s="190"/>
      <c r="AK33" s="189">
        <v>0</v>
      </c>
      <c r="AL33" s="190"/>
      <c r="AM33" s="190"/>
      <c r="AN33" s="190"/>
      <c r="AO33" s="190"/>
      <c r="AR33" s="34"/>
      <c r="BE33" s="179"/>
    </row>
    <row r="34" spans="2:57" s="1" customFormat="1" ht="7" customHeight="1">
      <c r="B34" s="30"/>
      <c r="AR34" s="30"/>
      <c r="BE34" s="178"/>
    </row>
    <row r="35" spans="2:57" s="1" customFormat="1" ht="25.9" customHeight="1">
      <c r="B35" s="30"/>
      <c r="C35" s="35"/>
      <c r="D35" s="36" t="s">
        <v>45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46</v>
      </c>
      <c r="U35" s="37"/>
      <c r="V35" s="37"/>
      <c r="W35" s="37"/>
      <c r="X35" s="192" t="s">
        <v>47</v>
      </c>
      <c r="Y35" s="193"/>
      <c r="Z35" s="193"/>
      <c r="AA35" s="193"/>
      <c r="AB35" s="193"/>
      <c r="AC35" s="37"/>
      <c r="AD35" s="37"/>
      <c r="AE35" s="37"/>
      <c r="AF35" s="37"/>
      <c r="AG35" s="37"/>
      <c r="AH35" s="37"/>
      <c r="AI35" s="37"/>
      <c r="AJ35" s="37"/>
      <c r="AK35" s="194">
        <f>SUM(AK26:AK33)</f>
        <v>0</v>
      </c>
      <c r="AL35" s="193"/>
      <c r="AM35" s="193"/>
      <c r="AN35" s="193"/>
      <c r="AO35" s="195"/>
      <c r="AP35" s="35"/>
      <c r="AQ35" s="35"/>
      <c r="AR35" s="30"/>
    </row>
    <row r="36" spans="2:57" s="1" customFormat="1" ht="7" customHeight="1">
      <c r="B36" s="30"/>
      <c r="AR36" s="30"/>
    </row>
    <row r="37" spans="2:57" s="1" customFormat="1" ht="14.4" customHeight="1">
      <c r="B37" s="30"/>
      <c r="AR37" s="30"/>
    </row>
    <row r="38" spans="2:57" ht="14.4" customHeight="1">
      <c r="B38" s="18"/>
      <c r="AR38" s="18"/>
    </row>
    <row r="39" spans="2:57" ht="14.4" customHeight="1">
      <c r="B39" s="18"/>
      <c r="AR39" s="18"/>
    </row>
    <row r="40" spans="2:57" ht="14.4" customHeight="1">
      <c r="B40" s="18"/>
      <c r="AR40" s="18"/>
    </row>
    <row r="41" spans="2:57" ht="14.4" customHeight="1">
      <c r="B41" s="18"/>
      <c r="AR41" s="18"/>
    </row>
    <row r="42" spans="2:57" ht="14.4" customHeight="1">
      <c r="B42" s="18"/>
      <c r="AR42" s="18"/>
    </row>
    <row r="43" spans="2:57" ht="14.4" customHeight="1">
      <c r="B43" s="18"/>
      <c r="AR43" s="18"/>
    </row>
    <row r="44" spans="2:57" ht="14.4" customHeight="1">
      <c r="B44" s="18"/>
      <c r="AR44" s="18"/>
    </row>
    <row r="45" spans="2:57" ht="14.4" customHeight="1">
      <c r="B45" s="18"/>
      <c r="AR45" s="18"/>
    </row>
    <row r="46" spans="2:57" ht="14.4" customHeight="1">
      <c r="B46" s="18"/>
      <c r="AR46" s="18"/>
    </row>
    <row r="47" spans="2:57" ht="14.4" customHeight="1">
      <c r="B47" s="18"/>
      <c r="AR47" s="18"/>
    </row>
    <row r="48" spans="2:57" ht="14.4" customHeight="1">
      <c r="B48" s="18"/>
      <c r="AR48" s="18"/>
    </row>
    <row r="49" spans="2:44" s="1" customFormat="1" ht="14.4" customHeight="1">
      <c r="B49" s="30"/>
      <c r="D49" s="39" t="s">
        <v>48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39" t="s">
        <v>49</v>
      </c>
      <c r="AI49" s="40"/>
      <c r="AJ49" s="40"/>
      <c r="AK49" s="40"/>
      <c r="AL49" s="40"/>
      <c r="AM49" s="40"/>
      <c r="AN49" s="40"/>
      <c r="AO49" s="40"/>
      <c r="AR49" s="30"/>
    </row>
    <row r="50" spans="2:44" ht="10">
      <c r="B50" s="18"/>
      <c r="AR50" s="18"/>
    </row>
    <row r="51" spans="2:44" ht="10">
      <c r="B51" s="18"/>
      <c r="AR51" s="18"/>
    </row>
    <row r="52" spans="2:44" ht="10">
      <c r="B52" s="18"/>
      <c r="AR52" s="18"/>
    </row>
    <row r="53" spans="2:44" ht="10">
      <c r="B53" s="18"/>
      <c r="AR53" s="18"/>
    </row>
    <row r="54" spans="2:44" ht="10">
      <c r="B54" s="18"/>
      <c r="AR54" s="18"/>
    </row>
    <row r="55" spans="2:44" ht="10">
      <c r="B55" s="18"/>
      <c r="AR55" s="18"/>
    </row>
    <row r="56" spans="2:44" ht="10">
      <c r="B56" s="18"/>
      <c r="AR56" s="18"/>
    </row>
    <row r="57" spans="2:44" ht="10">
      <c r="B57" s="18"/>
      <c r="AR57" s="18"/>
    </row>
    <row r="58" spans="2:44" ht="10">
      <c r="B58" s="18"/>
      <c r="AR58" s="18"/>
    </row>
    <row r="59" spans="2:44" ht="10">
      <c r="B59" s="18"/>
      <c r="AR59" s="18"/>
    </row>
    <row r="60" spans="2:44" s="1" customFormat="1" ht="12.5">
      <c r="B60" s="30"/>
      <c r="D60" s="41" t="s">
        <v>50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1" t="s">
        <v>51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1" t="s">
        <v>50</v>
      </c>
      <c r="AI60" s="32"/>
      <c r="AJ60" s="32"/>
      <c r="AK60" s="32"/>
      <c r="AL60" s="32"/>
      <c r="AM60" s="41" t="s">
        <v>51</v>
      </c>
      <c r="AN60" s="32"/>
      <c r="AO60" s="32"/>
      <c r="AR60" s="30"/>
    </row>
    <row r="61" spans="2:44" ht="10">
      <c r="B61" s="18"/>
      <c r="AR61" s="18"/>
    </row>
    <row r="62" spans="2:44" ht="10">
      <c r="B62" s="18"/>
      <c r="AR62" s="18"/>
    </row>
    <row r="63" spans="2:44" ht="10">
      <c r="B63" s="18"/>
      <c r="AR63" s="18"/>
    </row>
    <row r="64" spans="2:44" s="1" customFormat="1" ht="13">
      <c r="B64" s="30"/>
      <c r="D64" s="39" t="s">
        <v>52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9" t="s">
        <v>53</v>
      </c>
      <c r="AI64" s="40"/>
      <c r="AJ64" s="40"/>
      <c r="AK64" s="40"/>
      <c r="AL64" s="40"/>
      <c r="AM64" s="40"/>
      <c r="AN64" s="40"/>
      <c r="AO64" s="40"/>
      <c r="AR64" s="30"/>
    </row>
    <row r="65" spans="2:44" ht="10">
      <c r="B65" s="18"/>
      <c r="AR65" s="18"/>
    </row>
    <row r="66" spans="2:44" ht="10">
      <c r="B66" s="18"/>
      <c r="AR66" s="18"/>
    </row>
    <row r="67" spans="2:44" ht="10">
      <c r="B67" s="18"/>
      <c r="AR67" s="18"/>
    </row>
    <row r="68" spans="2:44" ht="10">
      <c r="B68" s="18"/>
      <c r="AR68" s="18"/>
    </row>
    <row r="69" spans="2:44" ht="10">
      <c r="B69" s="18"/>
      <c r="AR69" s="18"/>
    </row>
    <row r="70" spans="2:44" ht="10">
      <c r="B70" s="18"/>
      <c r="AR70" s="18"/>
    </row>
    <row r="71" spans="2:44" ht="10">
      <c r="B71" s="18"/>
      <c r="AR71" s="18"/>
    </row>
    <row r="72" spans="2:44" ht="10">
      <c r="B72" s="18"/>
      <c r="AR72" s="18"/>
    </row>
    <row r="73" spans="2:44" ht="10">
      <c r="B73" s="18"/>
      <c r="AR73" s="18"/>
    </row>
    <row r="74" spans="2:44" ht="10">
      <c r="B74" s="18"/>
      <c r="AR74" s="18"/>
    </row>
    <row r="75" spans="2:44" s="1" customFormat="1" ht="12.5">
      <c r="B75" s="30"/>
      <c r="D75" s="41" t="s">
        <v>50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1" t="s">
        <v>51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1" t="s">
        <v>50</v>
      </c>
      <c r="AI75" s="32"/>
      <c r="AJ75" s="32"/>
      <c r="AK75" s="32"/>
      <c r="AL75" s="32"/>
      <c r="AM75" s="41" t="s">
        <v>51</v>
      </c>
      <c r="AN75" s="32"/>
      <c r="AO75" s="32"/>
      <c r="AR75" s="30"/>
    </row>
    <row r="76" spans="2:44" s="1" customFormat="1" ht="10">
      <c r="B76" s="30"/>
      <c r="AR76" s="30"/>
    </row>
    <row r="77" spans="2:44" s="1" customFormat="1" ht="7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  <c r="AB77" s="43"/>
      <c r="AC77" s="43"/>
      <c r="AD77" s="43"/>
      <c r="AE77" s="43"/>
      <c r="AF77" s="43"/>
      <c r="AG77" s="43"/>
      <c r="AH77" s="43"/>
      <c r="AI77" s="43"/>
      <c r="AJ77" s="43"/>
      <c r="AK77" s="43"/>
      <c r="AL77" s="43"/>
      <c r="AM77" s="43"/>
      <c r="AN77" s="43"/>
      <c r="AO77" s="43"/>
      <c r="AP77" s="43"/>
      <c r="AQ77" s="43"/>
      <c r="AR77" s="30"/>
    </row>
    <row r="81" spans="1:91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30"/>
    </row>
    <row r="82" spans="1:91" s="1" customFormat="1" ht="25" customHeight="1">
      <c r="B82" s="30"/>
      <c r="C82" s="19" t="s">
        <v>54</v>
      </c>
      <c r="AR82" s="30"/>
    </row>
    <row r="83" spans="1:91" s="1" customFormat="1" ht="7" customHeight="1">
      <c r="B83" s="30"/>
      <c r="AR83" s="30"/>
    </row>
    <row r="84" spans="1:91" s="3" customFormat="1" ht="12" customHeight="1">
      <c r="B84" s="46"/>
      <c r="C84" s="25" t="s">
        <v>13</v>
      </c>
      <c r="L84" s="3" t="str">
        <f>K5</f>
        <v>1114-09-21</v>
      </c>
      <c r="AR84" s="46"/>
    </row>
    <row r="85" spans="1:91" s="4" customFormat="1" ht="37" customHeight="1">
      <c r="B85" s="47"/>
      <c r="C85" s="48" t="s">
        <v>16</v>
      </c>
      <c r="L85" s="196" t="str">
        <f>K6</f>
        <v xml:space="preserve"> k.ú. Malý Újezd - dokumentace II</v>
      </c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7"/>
      <c r="AL85" s="197"/>
      <c r="AM85" s="197"/>
      <c r="AN85" s="197"/>
      <c r="AO85" s="197"/>
      <c r="AR85" s="47"/>
    </row>
    <row r="86" spans="1:91" s="1" customFormat="1" ht="7" customHeight="1">
      <c r="B86" s="30"/>
      <c r="AR86" s="30"/>
    </row>
    <row r="87" spans="1:91" s="1" customFormat="1" ht="12" customHeight="1">
      <c r="B87" s="30"/>
      <c r="C87" s="25" t="s">
        <v>20</v>
      </c>
      <c r="L87" s="49" t="str">
        <f>IF(K8="","",K8)</f>
        <v xml:space="preserve"> k.ú. Malý Újezd</v>
      </c>
      <c r="AI87" s="25" t="s">
        <v>22</v>
      </c>
      <c r="AM87" s="198" t="str">
        <f>IF(AN8= "","",AN8)</f>
        <v>4. 5. 2023</v>
      </c>
      <c r="AN87" s="198"/>
      <c r="AR87" s="30"/>
    </row>
    <row r="88" spans="1:91" s="1" customFormat="1" ht="7" customHeight="1">
      <c r="B88" s="30"/>
      <c r="AR88" s="30"/>
    </row>
    <row r="89" spans="1:91" s="1" customFormat="1" ht="15.15" customHeight="1">
      <c r="B89" s="30"/>
      <c r="C89" s="25" t="s">
        <v>24</v>
      </c>
      <c r="L89" s="3" t="str">
        <f>IF(E11= "","",E11)</f>
        <v>KPÚ pro Středočeský kraj a hl.m. Praha</v>
      </c>
      <c r="AI89" s="25" t="s">
        <v>30</v>
      </c>
      <c r="AM89" s="199" t="str">
        <f>IF(E17="","",E17)</f>
        <v>ARTECH spol. s r.o.</v>
      </c>
      <c r="AN89" s="200"/>
      <c r="AO89" s="200"/>
      <c r="AP89" s="200"/>
      <c r="AR89" s="30"/>
      <c r="AS89" s="201" t="s">
        <v>55</v>
      </c>
      <c r="AT89" s="202"/>
      <c r="AU89" s="51"/>
      <c r="AV89" s="51"/>
      <c r="AW89" s="51"/>
      <c r="AX89" s="51"/>
      <c r="AY89" s="51"/>
      <c r="AZ89" s="51"/>
      <c r="BA89" s="51"/>
      <c r="BB89" s="51"/>
      <c r="BC89" s="51"/>
      <c r="BD89" s="52"/>
    </row>
    <row r="90" spans="1:91" s="1" customFormat="1" ht="15.15" customHeight="1">
      <c r="B90" s="30"/>
      <c r="C90" s="25" t="s">
        <v>28</v>
      </c>
      <c r="L90" s="3" t="str">
        <f>IF(E14= "Vyplň údaj","",E14)</f>
        <v/>
      </c>
      <c r="AI90" s="25" t="s">
        <v>32</v>
      </c>
      <c r="AM90" s="199" t="str">
        <f>IF(E20="","",E20)</f>
        <v>ARTECH spol. s r.o.</v>
      </c>
      <c r="AN90" s="200"/>
      <c r="AO90" s="200"/>
      <c r="AP90" s="200"/>
      <c r="AR90" s="30"/>
      <c r="AS90" s="203"/>
      <c r="AT90" s="204"/>
      <c r="BD90" s="54"/>
    </row>
    <row r="91" spans="1:91" s="1" customFormat="1" ht="10.75" customHeight="1">
      <c r="B91" s="30"/>
      <c r="AR91" s="30"/>
      <c r="AS91" s="203"/>
      <c r="AT91" s="204"/>
      <c r="BD91" s="54"/>
    </row>
    <row r="92" spans="1:91" s="1" customFormat="1" ht="29.25" customHeight="1">
      <c r="B92" s="30"/>
      <c r="C92" s="205" t="s">
        <v>56</v>
      </c>
      <c r="D92" s="206"/>
      <c r="E92" s="206"/>
      <c r="F92" s="206"/>
      <c r="G92" s="206"/>
      <c r="H92" s="55"/>
      <c r="I92" s="207" t="s">
        <v>57</v>
      </c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206"/>
      <c r="AD92" s="206"/>
      <c r="AE92" s="206"/>
      <c r="AF92" s="206"/>
      <c r="AG92" s="208" t="s">
        <v>58</v>
      </c>
      <c r="AH92" s="206"/>
      <c r="AI92" s="206"/>
      <c r="AJ92" s="206"/>
      <c r="AK92" s="206"/>
      <c r="AL92" s="206"/>
      <c r="AM92" s="206"/>
      <c r="AN92" s="207" t="s">
        <v>59</v>
      </c>
      <c r="AO92" s="206"/>
      <c r="AP92" s="209"/>
      <c r="AQ92" s="56" t="s">
        <v>60</v>
      </c>
      <c r="AR92" s="30"/>
      <c r="AS92" s="57" t="s">
        <v>61</v>
      </c>
      <c r="AT92" s="58" t="s">
        <v>62</v>
      </c>
      <c r="AU92" s="58" t="s">
        <v>63</v>
      </c>
      <c r="AV92" s="58" t="s">
        <v>64</v>
      </c>
      <c r="AW92" s="58" t="s">
        <v>65</v>
      </c>
      <c r="AX92" s="58" t="s">
        <v>66</v>
      </c>
      <c r="AY92" s="58" t="s">
        <v>67</v>
      </c>
      <c r="AZ92" s="58" t="s">
        <v>68</v>
      </c>
      <c r="BA92" s="58" t="s">
        <v>69</v>
      </c>
      <c r="BB92" s="58" t="s">
        <v>70</v>
      </c>
      <c r="BC92" s="58" t="s">
        <v>71</v>
      </c>
      <c r="BD92" s="59" t="s">
        <v>72</v>
      </c>
    </row>
    <row r="93" spans="1:91" s="1" customFormat="1" ht="10.75" customHeight="1">
      <c r="B93" s="30"/>
      <c r="AR93" s="30"/>
      <c r="AS93" s="60"/>
      <c r="AT93" s="51"/>
      <c r="AU93" s="51"/>
      <c r="AV93" s="51"/>
      <c r="AW93" s="51"/>
      <c r="AX93" s="51"/>
      <c r="AY93" s="51"/>
      <c r="AZ93" s="51"/>
      <c r="BA93" s="51"/>
      <c r="BB93" s="51"/>
      <c r="BC93" s="51"/>
      <c r="BD93" s="52"/>
    </row>
    <row r="94" spans="1:91" s="5" customFormat="1" ht="32.4" customHeight="1">
      <c r="B94" s="61"/>
      <c r="C94" s="62" t="s">
        <v>73</v>
      </c>
      <c r="D94" s="63"/>
      <c r="E94" s="63"/>
      <c r="F94" s="63"/>
      <c r="G94" s="63"/>
      <c r="H94" s="63"/>
      <c r="I94" s="63"/>
      <c r="J94" s="63"/>
      <c r="K94" s="63"/>
      <c r="L94" s="63"/>
      <c r="M94" s="63"/>
      <c r="N94" s="63"/>
      <c r="O94" s="63"/>
      <c r="P94" s="63"/>
      <c r="Q94" s="63"/>
      <c r="R94" s="63"/>
      <c r="S94" s="63"/>
      <c r="T94" s="63"/>
      <c r="U94" s="63"/>
      <c r="V94" s="63"/>
      <c r="W94" s="63"/>
      <c r="X94" s="63"/>
      <c r="Y94" s="63"/>
      <c r="Z94" s="63"/>
      <c r="AA94" s="63"/>
      <c r="AB94" s="63"/>
      <c r="AC94" s="63"/>
      <c r="AD94" s="63"/>
      <c r="AE94" s="63"/>
      <c r="AF94" s="63"/>
      <c r="AG94" s="213">
        <f>ROUND(SUM(AG95:AG96),2)</f>
        <v>0</v>
      </c>
      <c r="AH94" s="213"/>
      <c r="AI94" s="213"/>
      <c r="AJ94" s="213"/>
      <c r="AK94" s="213"/>
      <c r="AL94" s="213"/>
      <c r="AM94" s="213"/>
      <c r="AN94" s="214">
        <f>SUM(AG94,AT94)</f>
        <v>0</v>
      </c>
      <c r="AO94" s="214"/>
      <c r="AP94" s="214"/>
      <c r="AQ94" s="65" t="s">
        <v>1</v>
      </c>
      <c r="AR94" s="61"/>
      <c r="AS94" s="66">
        <f>ROUND(SUM(AS95:AS96),2)</f>
        <v>0</v>
      </c>
      <c r="AT94" s="67">
        <f>ROUND(SUM(AV94:AW94),2)</f>
        <v>0</v>
      </c>
      <c r="AU94" s="68">
        <f>ROUND(SUM(AU95:AU96),5)</f>
        <v>0</v>
      </c>
      <c r="AV94" s="67">
        <f>ROUND(AZ94*L29,2)</f>
        <v>0</v>
      </c>
      <c r="AW94" s="67">
        <f>ROUND(BA94*L30,2)</f>
        <v>0</v>
      </c>
      <c r="AX94" s="67">
        <f>ROUND(BB94*L29,2)</f>
        <v>0</v>
      </c>
      <c r="AY94" s="67">
        <f>ROUND(BC94*L30,2)</f>
        <v>0</v>
      </c>
      <c r="AZ94" s="67">
        <f>ROUND(SUM(AZ95:AZ96),2)</f>
        <v>0</v>
      </c>
      <c r="BA94" s="67">
        <f>ROUND(SUM(BA95:BA96),2)</f>
        <v>0</v>
      </c>
      <c r="BB94" s="67">
        <f>ROUND(SUM(BB95:BB96),2)</f>
        <v>0</v>
      </c>
      <c r="BC94" s="67">
        <f>ROUND(SUM(BC95:BC96),2)</f>
        <v>0</v>
      </c>
      <c r="BD94" s="69">
        <f>ROUND(SUM(BD95:BD96),2)</f>
        <v>0</v>
      </c>
      <c r="BS94" s="70" t="s">
        <v>74</v>
      </c>
      <c r="BT94" s="70" t="s">
        <v>75</v>
      </c>
      <c r="BU94" s="71" t="s">
        <v>76</v>
      </c>
      <c r="BV94" s="70" t="s">
        <v>77</v>
      </c>
      <c r="BW94" s="70" t="s">
        <v>5</v>
      </c>
      <c r="BX94" s="70" t="s">
        <v>78</v>
      </c>
      <c r="CL94" s="70" t="s">
        <v>1</v>
      </c>
    </row>
    <row r="95" spans="1:91" s="6" customFormat="1" ht="16.5" customHeight="1">
      <c r="A95" s="72" t="s">
        <v>79</v>
      </c>
      <c r="B95" s="73"/>
      <c r="C95" s="74"/>
      <c r="D95" s="212" t="s">
        <v>80</v>
      </c>
      <c r="E95" s="212"/>
      <c r="F95" s="212"/>
      <c r="G95" s="212"/>
      <c r="H95" s="212"/>
      <c r="I95" s="75"/>
      <c r="J95" s="212" t="s">
        <v>81</v>
      </c>
      <c r="K95" s="212"/>
      <c r="L95" s="212"/>
      <c r="M95" s="212"/>
      <c r="N95" s="212"/>
      <c r="O95" s="212"/>
      <c r="P95" s="212"/>
      <c r="Q95" s="212"/>
      <c r="R95" s="212"/>
      <c r="S95" s="212"/>
      <c r="T95" s="212"/>
      <c r="U95" s="212"/>
      <c r="V95" s="212"/>
      <c r="W95" s="212"/>
      <c r="X95" s="212"/>
      <c r="Y95" s="212"/>
      <c r="Z95" s="212"/>
      <c r="AA95" s="212"/>
      <c r="AB95" s="212"/>
      <c r="AC95" s="212"/>
      <c r="AD95" s="212"/>
      <c r="AE95" s="212"/>
      <c r="AF95" s="212"/>
      <c r="AG95" s="210">
        <f>'SO-101 - Polní cesta C19 ...'!J30</f>
        <v>0</v>
      </c>
      <c r="AH95" s="211"/>
      <c r="AI95" s="211"/>
      <c r="AJ95" s="211"/>
      <c r="AK95" s="211"/>
      <c r="AL95" s="211"/>
      <c r="AM95" s="211"/>
      <c r="AN95" s="210">
        <f>SUM(AG95,AT95)</f>
        <v>0</v>
      </c>
      <c r="AO95" s="211"/>
      <c r="AP95" s="211"/>
      <c r="AQ95" s="76" t="s">
        <v>82</v>
      </c>
      <c r="AR95" s="73"/>
      <c r="AS95" s="77">
        <v>0</v>
      </c>
      <c r="AT95" s="78">
        <f>ROUND(SUM(AV95:AW95),2)</f>
        <v>0</v>
      </c>
      <c r="AU95" s="79">
        <f>'SO-101 - Polní cesta C19 ...'!P128</f>
        <v>0</v>
      </c>
      <c r="AV95" s="78">
        <f>'SO-101 - Polní cesta C19 ...'!J33</f>
        <v>0</v>
      </c>
      <c r="AW95" s="78">
        <f>'SO-101 - Polní cesta C19 ...'!J34</f>
        <v>0</v>
      </c>
      <c r="AX95" s="78">
        <f>'SO-101 - Polní cesta C19 ...'!J35</f>
        <v>0</v>
      </c>
      <c r="AY95" s="78">
        <f>'SO-101 - Polní cesta C19 ...'!J36</f>
        <v>0</v>
      </c>
      <c r="AZ95" s="78">
        <f>'SO-101 - Polní cesta C19 ...'!F33</f>
        <v>0</v>
      </c>
      <c r="BA95" s="78">
        <f>'SO-101 - Polní cesta C19 ...'!F34</f>
        <v>0</v>
      </c>
      <c r="BB95" s="78">
        <f>'SO-101 - Polní cesta C19 ...'!F35</f>
        <v>0</v>
      </c>
      <c r="BC95" s="78">
        <f>'SO-101 - Polní cesta C19 ...'!F36</f>
        <v>0</v>
      </c>
      <c r="BD95" s="80">
        <f>'SO-101 - Polní cesta C19 ...'!F37</f>
        <v>0</v>
      </c>
      <c r="BT95" s="81" t="s">
        <v>83</v>
      </c>
      <c r="BV95" s="81" t="s">
        <v>77</v>
      </c>
      <c r="BW95" s="81" t="s">
        <v>84</v>
      </c>
      <c r="BX95" s="81" t="s">
        <v>5</v>
      </c>
      <c r="CL95" s="81" t="s">
        <v>1</v>
      </c>
      <c r="CM95" s="81" t="s">
        <v>85</v>
      </c>
    </row>
    <row r="96" spans="1:91" s="6" customFormat="1" ht="16.5" customHeight="1">
      <c r="A96" s="72" t="s">
        <v>79</v>
      </c>
      <c r="B96" s="73"/>
      <c r="C96" s="74"/>
      <c r="D96" s="212" t="s">
        <v>86</v>
      </c>
      <c r="E96" s="212"/>
      <c r="F96" s="212"/>
      <c r="G96" s="212"/>
      <c r="H96" s="212"/>
      <c r="I96" s="75"/>
      <c r="J96" s="212" t="s">
        <v>87</v>
      </c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212"/>
      <c r="W96" s="212"/>
      <c r="X96" s="212"/>
      <c r="Y96" s="212"/>
      <c r="Z96" s="212"/>
      <c r="AA96" s="212"/>
      <c r="AB96" s="212"/>
      <c r="AC96" s="212"/>
      <c r="AD96" s="212"/>
      <c r="AE96" s="212"/>
      <c r="AF96" s="212"/>
      <c r="AG96" s="210">
        <f>'SO-801 - Doprovodná zeleň...'!J30</f>
        <v>0</v>
      </c>
      <c r="AH96" s="211"/>
      <c r="AI96" s="211"/>
      <c r="AJ96" s="211"/>
      <c r="AK96" s="211"/>
      <c r="AL96" s="211"/>
      <c r="AM96" s="211"/>
      <c r="AN96" s="210">
        <f>SUM(AG96,AT96)</f>
        <v>0</v>
      </c>
      <c r="AO96" s="211"/>
      <c r="AP96" s="211"/>
      <c r="AQ96" s="76" t="s">
        <v>82</v>
      </c>
      <c r="AR96" s="73"/>
      <c r="AS96" s="82">
        <v>0</v>
      </c>
      <c r="AT96" s="83">
        <f>ROUND(SUM(AV96:AW96),2)</f>
        <v>0</v>
      </c>
      <c r="AU96" s="84">
        <f>'SO-801 - Doprovodná zeleň...'!P121</f>
        <v>0</v>
      </c>
      <c r="AV96" s="83">
        <f>'SO-801 - Doprovodná zeleň...'!J33</f>
        <v>0</v>
      </c>
      <c r="AW96" s="83">
        <f>'SO-801 - Doprovodná zeleň...'!J34</f>
        <v>0</v>
      </c>
      <c r="AX96" s="83">
        <f>'SO-801 - Doprovodná zeleň...'!J35</f>
        <v>0</v>
      </c>
      <c r="AY96" s="83">
        <f>'SO-801 - Doprovodná zeleň...'!J36</f>
        <v>0</v>
      </c>
      <c r="AZ96" s="83">
        <f>'SO-801 - Doprovodná zeleň...'!F33</f>
        <v>0</v>
      </c>
      <c r="BA96" s="83">
        <f>'SO-801 - Doprovodná zeleň...'!F34</f>
        <v>0</v>
      </c>
      <c r="BB96" s="83">
        <f>'SO-801 - Doprovodná zeleň...'!F35</f>
        <v>0</v>
      </c>
      <c r="BC96" s="83">
        <f>'SO-801 - Doprovodná zeleň...'!F36</f>
        <v>0</v>
      </c>
      <c r="BD96" s="85">
        <f>'SO-801 - Doprovodná zeleň...'!F37</f>
        <v>0</v>
      </c>
      <c r="BT96" s="81" t="s">
        <v>83</v>
      </c>
      <c r="BV96" s="81" t="s">
        <v>77</v>
      </c>
      <c r="BW96" s="81" t="s">
        <v>88</v>
      </c>
      <c r="BX96" s="81" t="s">
        <v>5</v>
      </c>
      <c r="CL96" s="81" t="s">
        <v>1</v>
      </c>
      <c r="CM96" s="81" t="s">
        <v>85</v>
      </c>
    </row>
    <row r="97" spans="2:44" s="1" customFormat="1" ht="30" customHeight="1">
      <c r="B97" s="30"/>
      <c r="AR97" s="30"/>
    </row>
    <row r="98" spans="2:44" s="1" customFormat="1" ht="7" customHeight="1"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30"/>
    </row>
  </sheetData>
  <sheetProtection algorithmName="SHA-512" hashValue="pPcfqc8C8MIQknVc4FWuEtiMpa8uOkIax6MgzLA77Cq90ytgixcOY1CslOpq1bG6Bo1B2nFMrQwt6bnHHFAizg==" saltValue="lDxeESie/NO5u+75TlBtvISivNf7mYpfM+AXIMMD1dNzclYuJ6hE3Fl6O1oajYN52jSwcS9yMpDlWRUFoJsiO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SO-101 - Polní cesta C19 ...'!C2" display="/" xr:uid="{00000000-0004-0000-0000-000000000000}"/>
    <hyperlink ref="A96" location="'SO-801 - Doprovodná zeleň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1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84</v>
      </c>
    </row>
    <row r="3" spans="2:46" ht="7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5" hidden="1" customHeight="1">
      <c r="B4" s="18"/>
      <c r="D4" s="19" t="s">
        <v>89</v>
      </c>
      <c r="L4" s="18"/>
      <c r="M4" s="86" t="s">
        <v>10</v>
      </c>
      <c r="AT4" s="15" t="s">
        <v>4</v>
      </c>
    </row>
    <row r="5" spans="2:46" ht="7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5" t="str">
        <f>'Rekapitulace stavby'!K6</f>
        <v xml:space="preserve"> k.ú. Malý Újezd - dokumentace II</v>
      </c>
      <c r="F7" s="216"/>
      <c r="G7" s="216"/>
      <c r="H7" s="216"/>
      <c r="L7" s="18"/>
    </row>
    <row r="8" spans="2:46" s="1" customFormat="1" ht="12" hidden="1" customHeight="1">
      <c r="B8" s="30"/>
      <c r="D8" s="25" t="s">
        <v>90</v>
      </c>
      <c r="L8" s="30"/>
    </row>
    <row r="9" spans="2:46" s="1" customFormat="1" ht="16.5" hidden="1" customHeight="1">
      <c r="B9" s="30"/>
      <c r="E9" s="196" t="s">
        <v>91</v>
      </c>
      <c r="F9" s="217"/>
      <c r="G9" s="217"/>
      <c r="H9" s="217"/>
      <c r="L9" s="30"/>
    </row>
    <row r="10" spans="2:46" s="1" customFormat="1" ht="10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hidden="1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4. 5. 2023</v>
      </c>
      <c r="L12" s="30"/>
    </row>
    <row r="13" spans="2:46" s="1" customFormat="1" ht="10.75" hidden="1" customHeight="1">
      <c r="B13" s="30"/>
      <c r="L13" s="30"/>
    </row>
    <row r="14" spans="2:46" s="1" customFormat="1" ht="12" hidden="1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hidden="1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7" hidden="1" customHeight="1">
      <c r="B16" s="30"/>
      <c r="L16" s="30"/>
    </row>
    <row r="17" spans="2:12" s="1" customFormat="1" ht="12" hidden="1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8" t="str">
        <f>'Rekapitulace stavby'!E14</f>
        <v>Vyplň údaj</v>
      </c>
      <c r="F18" s="180"/>
      <c r="G18" s="180"/>
      <c r="H18" s="180"/>
      <c r="I18" s="25" t="s">
        <v>27</v>
      </c>
      <c r="J18" s="26" t="str">
        <f>'Rekapitulace stavby'!AN14</f>
        <v>Vyplň údaj</v>
      </c>
      <c r="L18" s="30"/>
    </row>
    <row r="19" spans="2:12" s="1" customFormat="1" ht="7" hidden="1" customHeight="1">
      <c r="B19" s="30"/>
      <c r="L19" s="30"/>
    </row>
    <row r="20" spans="2:12" s="1" customFormat="1" ht="12" hidden="1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hidden="1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7" hidden="1" customHeight="1">
      <c r="B22" s="30"/>
      <c r="L22" s="30"/>
    </row>
    <row r="23" spans="2:12" s="1" customFormat="1" ht="12" hidden="1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hidden="1" customHeight="1">
      <c r="B24" s="30"/>
      <c r="E24" s="23" t="s">
        <v>31</v>
      </c>
      <c r="I24" s="25" t="s">
        <v>27</v>
      </c>
      <c r="J24" s="23" t="s">
        <v>1</v>
      </c>
      <c r="L24" s="30"/>
    </row>
    <row r="25" spans="2:12" s="1" customFormat="1" ht="7" hidden="1" customHeight="1">
      <c r="B25" s="30"/>
      <c r="L25" s="30"/>
    </row>
    <row r="26" spans="2:12" s="1" customFormat="1" ht="12" hidden="1" customHeight="1">
      <c r="B26" s="30"/>
      <c r="D26" s="25" t="s">
        <v>34</v>
      </c>
      <c r="L26" s="30"/>
    </row>
    <row r="27" spans="2:12" s="7" customFormat="1" ht="16.5" hidden="1" customHeight="1">
      <c r="B27" s="87"/>
      <c r="E27" s="185" t="s">
        <v>1</v>
      </c>
      <c r="F27" s="185"/>
      <c r="G27" s="185"/>
      <c r="H27" s="185"/>
      <c r="L27" s="87"/>
    </row>
    <row r="28" spans="2:12" s="1" customFormat="1" ht="7" hidden="1" customHeight="1">
      <c r="B28" s="30"/>
      <c r="L28" s="30"/>
    </row>
    <row r="29" spans="2:12" s="1" customFormat="1" ht="7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hidden="1" customHeight="1">
      <c r="B30" s="30"/>
      <c r="D30" s="88" t="s">
        <v>35</v>
      </c>
      <c r="J30" s="64">
        <f>ROUND(J128, 2)</f>
        <v>0</v>
      </c>
      <c r="L30" s="30"/>
    </row>
    <row r="31" spans="2:12" s="1" customFormat="1" ht="7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hidden="1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" hidden="1" customHeight="1">
      <c r="B33" s="30"/>
      <c r="D33" s="53" t="s">
        <v>39</v>
      </c>
      <c r="E33" s="25" t="s">
        <v>40</v>
      </c>
      <c r="F33" s="89">
        <f>ROUND((SUM(BE128:BE330)),  2)</f>
        <v>0</v>
      </c>
      <c r="I33" s="90">
        <v>0.21</v>
      </c>
      <c r="J33" s="89">
        <f>ROUND(((SUM(BE128:BE330))*I33),  2)</f>
        <v>0</v>
      </c>
      <c r="L33" s="30"/>
    </row>
    <row r="34" spans="2:12" s="1" customFormat="1" ht="14.4" hidden="1" customHeight="1">
      <c r="B34" s="30"/>
      <c r="E34" s="25" t="s">
        <v>41</v>
      </c>
      <c r="F34" s="89">
        <f>ROUND((SUM(BF128:BF330)),  2)</f>
        <v>0</v>
      </c>
      <c r="I34" s="90">
        <v>0.15</v>
      </c>
      <c r="J34" s="89">
        <f>ROUND(((SUM(BF128:BF330))*I34),  2)</f>
        <v>0</v>
      </c>
      <c r="L34" s="30"/>
    </row>
    <row r="35" spans="2:12" s="1" customFormat="1" ht="14.4" hidden="1" customHeight="1">
      <c r="B35" s="30"/>
      <c r="E35" s="25" t="s">
        <v>42</v>
      </c>
      <c r="F35" s="89">
        <f>ROUND((SUM(BG128:BG330)),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43</v>
      </c>
      <c r="F36" s="89">
        <f>ROUND((SUM(BH128:BH330)),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44</v>
      </c>
      <c r="F37" s="89">
        <f>ROUND((SUM(BI128:BI330)),  2)</f>
        <v>0</v>
      </c>
      <c r="I37" s="90">
        <v>0</v>
      </c>
      <c r="J37" s="89">
        <f>0</f>
        <v>0</v>
      </c>
      <c r="L37" s="30"/>
    </row>
    <row r="38" spans="2:12" s="1" customFormat="1" ht="7" hidden="1" customHeight="1">
      <c r="B38" s="30"/>
      <c r="L38" s="30"/>
    </row>
    <row r="39" spans="2:12" s="1" customFormat="1" ht="25.4" hidden="1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" hidden="1" customHeight="1">
      <c r="B40" s="30"/>
      <c r="L40" s="30"/>
    </row>
    <row r="41" spans="2:12" ht="14.4" hidden="1" customHeight="1">
      <c r="B41" s="18"/>
      <c r="L41" s="18"/>
    </row>
    <row r="42" spans="2:12" ht="14.4" hidden="1" customHeight="1">
      <c r="B42" s="18"/>
      <c r="L42" s="18"/>
    </row>
    <row r="43" spans="2:12" ht="14.4" hidden="1" customHeight="1">
      <c r="B43" s="18"/>
      <c r="L43" s="18"/>
    </row>
    <row r="44" spans="2:12" ht="14.4" hidden="1" customHeight="1">
      <c r="B44" s="18"/>
      <c r="L44" s="18"/>
    </row>
    <row r="45" spans="2:12" ht="14.4" hidden="1" customHeight="1">
      <c r="B45" s="18"/>
      <c r="L45" s="18"/>
    </row>
    <row r="46" spans="2:12" ht="14.4" hidden="1" customHeight="1">
      <c r="B46" s="18"/>
      <c r="L46" s="18"/>
    </row>
    <row r="47" spans="2:12" ht="14.4" hidden="1" customHeight="1">
      <c r="B47" s="18"/>
      <c r="L47" s="18"/>
    </row>
    <row r="48" spans="2:12" ht="14.4" hidden="1" customHeight="1">
      <c r="B48" s="18"/>
      <c r="L48" s="18"/>
    </row>
    <row r="49" spans="2:12" ht="14.4" hidden="1" customHeight="1">
      <c r="B49" s="18"/>
      <c r="L49" s="18"/>
    </row>
    <row r="50" spans="2:12" s="1" customFormat="1" ht="14.4" hidden="1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0" hidden="1">
      <c r="B51" s="18"/>
      <c r="L51" s="18"/>
    </row>
    <row r="52" spans="2:12" ht="10" hidden="1">
      <c r="B52" s="18"/>
      <c r="L52" s="18"/>
    </row>
    <row r="53" spans="2:12" ht="10" hidden="1">
      <c r="B53" s="18"/>
      <c r="L53" s="18"/>
    </row>
    <row r="54" spans="2:12" ht="10" hidden="1">
      <c r="B54" s="18"/>
      <c r="L54" s="18"/>
    </row>
    <row r="55" spans="2:12" ht="10" hidden="1">
      <c r="B55" s="18"/>
      <c r="L55" s="18"/>
    </row>
    <row r="56" spans="2:12" ht="10" hidden="1">
      <c r="B56" s="18"/>
      <c r="L56" s="18"/>
    </row>
    <row r="57" spans="2:12" ht="10" hidden="1">
      <c r="B57" s="18"/>
      <c r="L57" s="18"/>
    </row>
    <row r="58" spans="2:12" ht="10" hidden="1">
      <c r="B58" s="18"/>
      <c r="L58" s="18"/>
    </row>
    <row r="59" spans="2:12" ht="10" hidden="1">
      <c r="B59" s="18"/>
      <c r="L59" s="18"/>
    </row>
    <row r="60" spans="2:12" ht="10" hidden="1">
      <c r="B60" s="18"/>
      <c r="L60" s="18"/>
    </row>
    <row r="61" spans="2:12" s="1" customFormat="1" ht="12.5" hidden="1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0" hidden="1">
      <c r="B62" s="18"/>
      <c r="L62" s="18"/>
    </row>
    <row r="63" spans="2:12" ht="10" hidden="1">
      <c r="B63" s="18"/>
      <c r="L63" s="18"/>
    </row>
    <row r="64" spans="2:12" ht="10" hidden="1">
      <c r="B64" s="18"/>
      <c r="L64" s="18"/>
    </row>
    <row r="65" spans="2:12" s="1" customFormat="1" ht="13" hidden="1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0" hidden="1">
      <c r="B66" s="18"/>
      <c r="L66" s="18"/>
    </row>
    <row r="67" spans="2:12" ht="10" hidden="1">
      <c r="B67" s="18"/>
      <c r="L67" s="18"/>
    </row>
    <row r="68" spans="2:12" ht="10" hidden="1">
      <c r="B68" s="18"/>
      <c r="L68" s="18"/>
    </row>
    <row r="69" spans="2:12" ht="10" hidden="1">
      <c r="B69" s="18"/>
      <c r="L69" s="18"/>
    </row>
    <row r="70" spans="2:12" ht="10" hidden="1">
      <c r="B70" s="18"/>
      <c r="L70" s="18"/>
    </row>
    <row r="71" spans="2:12" ht="10" hidden="1">
      <c r="B71" s="18"/>
      <c r="L71" s="18"/>
    </row>
    <row r="72" spans="2:12" ht="10" hidden="1">
      <c r="B72" s="18"/>
      <c r="L72" s="18"/>
    </row>
    <row r="73" spans="2:12" ht="10" hidden="1">
      <c r="B73" s="18"/>
      <c r="L73" s="18"/>
    </row>
    <row r="74" spans="2:12" ht="10" hidden="1">
      <c r="B74" s="18"/>
      <c r="L74" s="18"/>
    </row>
    <row r="75" spans="2:12" ht="10" hidden="1">
      <c r="B75" s="18"/>
      <c r="L75" s="18"/>
    </row>
    <row r="76" spans="2:12" s="1" customFormat="1" ht="12.5" hidden="1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0" hidden="1"/>
    <row r="79" spans="2:12" ht="10" hidden="1"/>
    <row r="80" spans="2:12" ht="10" hidden="1"/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92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5" t="str">
        <f>E7</f>
        <v xml:space="preserve"> k.ú. Malý Újezd - dokumentace II</v>
      </c>
      <c r="F85" s="216"/>
      <c r="G85" s="216"/>
      <c r="H85" s="216"/>
      <c r="L85" s="30"/>
    </row>
    <row r="86" spans="2:47" s="1" customFormat="1" ht="12" customHeight="1">
      <c r="B86" s="30"/>
      <c r="C86" s="25" t="s">
        <v>90</v>
      </c>
      <c r="L86" s="30"/>
    </row>
    <row r="87" spans="2:47" s="1" customFormat="1" ht="16.5" customHeight="1">
      <c r="B87" s="30"/>
      <c r="E87" s="196" t="str">
        <f>E9</f>
        <v>SO-101 - Polní cesta C19 k.ú. Malý Újezd</v>
      </c>
      <c r="F87" s="217"/>
      <c r="G87" s="217"/>
      <c r="H87" s="217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k.ú. Malý Újezd</v>
      </c>
      <c r="I89" s="25" t="s">
        <v>22</v>
      </c>
      <c r="J89" s="50" t="str">
        <f>IF(J12="","",J12)</f>
        <v>4. 5. 2023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24</v>
      </c>
      <c r="F91" s="23" t="str">
        <f>E15</f>
        <v>KPÚ pro Středočeský kraj a hl.m. Praha</v>
      </c>
      <c r="I91" s="25" t="s">
        <v>30</v>
      </c>
      <c r="J91" s="28" t="str">
        <f>E21</f>
        <v>ARTECH spol. s r.o.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ARTECH spol. s r.o.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93</v>
      </c>
      <c r="D94" s="91"/>
      <c r="E94" s="91"/>
      <c r="F94" s="91"/>
      <c r="G94" s="91"/>
      <c r="H94" s="91"/>
      <c r="I94" s="91"/>
      <c r="J94" s="100" t="s">
        <v>94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95</v>
      </c>
      <c r="J96" s="64">
        <f>J128</f>
        <v>0</v>
      </c>
      <c r="L96" s="30"/>
      <c r="AU96" s="15" t="s">
        <v>96</v>
      </c>
    </row>
    <row r="97" spans="2:12" s="8" customFormat="1" ht="25" customHeight="1">
      <c r="B97" s="102"/>
      <c r="D97" s="103" t="s">
        <v>97</v>
      </c>
      <c r="E97" s="104"/>
      <c r="F97" s="104"/>
      <c r="G97" s="104"/>
      <c r="H97" s="104"/>
      <c r="I97" s="104"/>
      <c r="J97" s="105">
        <f>J129</f>
        <v>0</v>
      </c>
      <c r="L97" s="102"/>
    </row>
    <row r="98" spans="2:12" s="9" customFormat="1" ht="19.899999999999999" customHeight="1">
      <c r="B98" s="106"/>
      <c r="D98" s="107" t="s">
        <v>98</v>
      </c>
      <c r="E98" s="108"/>
      <c r="F98" s="108"/>
      <c r="G98" s="108"/>
      <c r="H98" s="108"/>
      <c r="I98" s="108"/>
      <c r="J98" s="109">
        <f>J130</f>
        <v>0</v>
      </c>
      <c r="L98" s="106"/>
    </row>
    <row r="99" spans="2:12" s="9" customFormat="1" ht="19.899999999999999" customHeight="1">
      <c r="B99" s="106"/>
      <c r="D99" s="107" t="s">
        <v>99</v>
      </c>
      <c r="E99" s="108"/>
      <c r="F99" s="108"/>
      <c r="G99" s="108"/>
      <c r="H99" s="108"/>
      <c r="I99" s="108"/>
      <c r="J99" s="109">
        <f>J199</f>
        <v>0</v>
      </c>
      <c r="L99" s="106"/>
    </row>
    <row r="100" spans="2:12" s="9" customFormat="1" ht="19.899999999999999" customHeight="1">
      <c r="B100" s="106"/>
      <c r="D100" s="107" t="s">
        <v>100</v>
      </c>
      <c r="E100" s="108"/>
      <c r="F100" s="108"/>
      <c r="G100" s="108"/>
      <c r="H100" s="108"/>
      <c r="I100" s="108"/>
      <c r="J100" s="109">
        <f>J205</f>
        <v>0</v>
      </c>
      <c r="L100" s="106"/>
    </row>
    <row r="101" spans="2:12" s="9" customFormat="1" ht="19.899999999999999" customHeight="1">
      <c r="B101" s="106"/>
      <c r="D101" s="107" t="s">
        <v>101</v>
      </c>
      <c r="E101" s="108"/>
      <c r="F101" s="108"/>
      <c r="G101" s="108"/>
      <c r="H101" s="108"/>
      <c r="I101" s="108"/>
      <c r="J101" s="109">
        <f>J211</f>
        <v>0</v>
      </c>
      <c r="L101" s="106"/>
    </row>
    <row r="102" spans="2:12" s="9" customFormat="1" ht="19.899999999999999" customHeight="1">
      <c r="B102" s="106"/>
      <c r="D102" s="107" t="s">
        <v>102</v>
      </c>
      <c r="E102" s="108"/>
      <c r="F102" s="108"/>
      <c r="G102" s="108"/>
      <c r="H102" s="108"/>
      <c r="I102" s="108"/>
      <c r="J102" s="109">
        <f>J223</f>
        <v>0</v>
      </c>
      <c r="L102" s="106"/>
    </row>
    <row r="103" spans="2:12" s="9" customFormat="1" ht="19.899999999999999" customHeight="1">
      <c r="B103" s="106"/>
      <c r="D103" s="107" t="s">
        <v>103</v>
      </c>
      <c r="E103" s="108"/>
      <c r="F103" s="108"/>
      <c r="G103" s="108"/>
      <c r="H103" s="108"/>
      <c r="I103" s="108"/>
      <c r="J103" s="109">
        <f>J262</f>
        <v>0</v>
      </c>
      <c r="L103" s="106"/>
    </row>
    <row r="104" spans="2:12" s="9" customFormat="1" ht="19.899999999999999" customHeight="1">
      <c r="B104" s="106"/>
      <c r="D104" s="107" t="s">
        <v>104</v>
      </c>
      <c r="E104" s="108"/>
      <c r="F104" s="108"/>
      <c r="G104" s="108"/>
      <c r="H104" s="108"/>
      <c r="I104" s="108"/>
      <c r="J104" s="109">
        <f>J293</f>
        <v>0</v>
      </c>
      <c r="L104" s="106"/>
    </row>
    <row r="105" spans="2:12" s="8" customFormat="1" ht="25" customHeight="1">
      <c r="B105" s="102"/>
      <c r="D105" s="103" t="s">
        <v>105</v>
      </c>
      <c r="E105" s="104"/>
      <c r="F105" s="104"/>
      <c r="G105" s="104"/>
      <c r="H105" s="104"/>
      <c r="I105" s="104"/>
      <c r="J105" s="105">
        <f>J297</f>
        <v>0</v>
      </c>
      <c r="L105" s="102"/>
    </row>
    <row r="106" spans="2:12" s="9" customFormat="1" ht="19.899999999999999" customHeight="1">
      <c r="B106" s="106"/>
      <c r="D106" s="107" t="s">
        <v>106</v>
      </c>
      <c r="E106" s="108"/>
      <c r="F106" s="108"/>
      <c r="G106" s="108"/>
      <c r="H106" s="108"/>
      <c r="I106" s="108"/>
      <c r="J106" s="109">
        <f>J298</f>
        <v>0</v>
      </c>
      <c r="L106" s="106"/>
    </row>
    <row r="107" spans="2:12" s="8" customFormat="1" ht="25" customHeight="1">
      <c r="B107" s="102"/>
      <c r="D107" s="103" t="s">
        <v>107</v>
      </c>
      <c r="E107" s="104"/>
      <c r="F107" s="104"/>
      <c r="G107" s="104"/>
      <c r="H107" s="104"/>
      <c r="I107" s="104"/>
      <c r="J107" s="105">
        <f>J313</f>
        <v>0</v>
      </c>
      <c r="L107" s="102"/>
    </row>
    <row r="108" spans="2:12" s="9" customFormat="1" ht="19.899999999999999" customHeight="1">
      <c r="B108" s="106"/>
      <c r="D108" s="107" t="s">
        <v>108</v>
      </c>
      <c r="E108" s="108"/>
      <c r="F108" s="108"/>
      <c r="G108" s="108"/>
      <c r="H108" s="108"/>
      <c r="I108" s="108"/>
      <c r="J108" s="109">
        <f>J322</f>
        <v>0</v>
      </c>
      <c r="L108" s="106"/>
    </row>
    <row r="109" spans="2:12" s="1" customFormat="1" ht="21.75" customHeight="1">
      <c r="B109" s="30"/>
      <c r="L109" s="30"/>
    </row>
    <row r="110" spans="2:12" s="1" customFormat="1" ht="7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30"/>
    </row>
    <row r="114" spans="2:63" s="1" customFormat="1" ht="7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30"/>
    </row>
    <row r="115" spans="2:63" s="1" customFormat="1" ht="25" customHeight="1">
      <c r="B115" s="30"/>
      <c r="C115" s="19" t="s">
        <v>109</v>
      </c>
      <c r="L115" s="30"/>
    </row>
    <row r="116" spans="2:63" s="1" customFormat="1" ht="7" customHeight="1">
      <c r="B116" s="30"/>
      <c r="L116" s="30"/>
    </row>
    <row r="117" spans="2:63" s="1" customFormat="1" ht="12" customHeight="1">
      <c r="B117" s="30"/>
      <c r="C117" s="25" t="s">
        <v>16</v>
      </c>
      <c r="L117" s="30"/>
    </row>
    <row r="118" spans="2:63" s="1" customFormat="1" ht="16.5" customHeight="1">
      <c r="B118" s="30"/>
      <c r="E118" s="215" t="str">
        <f>E7</f>
        <v xml:space="preserve"> k.ú. Malý Újezd - dokumentace II</v>
      </c>
      <c r="F118" s="216"/>
      <c r="G118" s="216"/>
      <c r="H118" s="216"/>
      <c r="L118" s="30"/>
    </row>
    <row r="119" spans="2:63" s="1" customFormat="1" ht="12" customHeight="1">
      <c r="B119" s="30"/>
      <c r="C119" s="25" t="s">
        <v>90</v>
      </c>
      <c r="L119" s="30"/>
    </row>
    <row r="120" spans="2:63" s="1" customFormat="1" ht="16.5" customHeight="1">
      <c r="B120" s="30"/>
      <c r="E120" s="196" t="str">
        <f>E9</f>
        <v>SO-101 - Polní cesta C19 k.ú. Malý Újezd</v>
      </c>
      <c r="F120" s="217"/>
      <c r="G120" s="217"/>
      <c r="H120" s="217"/>
      <c r="L120" s="30"/>
    </row>
    <row r="121" spans="2:63" s="1" customFormat="1" ht="7" customHeight="1">
      <c r="B121" s="30"/>
      <c r="L121" s="30"/>
    </row>
    <row r="122" spans="2:63" s="1" customFormat="1" ht="12" customHeight="1">
      <c r="B122" s="30"/>
      <c r="C122" s="25" t="s">
        <v>20</v>
      </c>
      <c r="F122" s="23" t="str">
        <f>F12</f>
        <v xml:space="preserve"> k.ú. Malý Újezd</v>
      </c>
      <c r="I122" s="25" t="s">
        <v>22</v>
      </c>
      <c r="J122" s="50" t="str">
        <f>IF(J12="","",J12)</f>
        <v>4. 5. 2023</v>
      </c>
      <c r="L122" s="30"/>
    </row>
    <row r="123" spans="2:63" s="1" customFormat="1" ht="7" customHeight="1">
      <c r="B123" s="30"/>
      <c r="L123" s="30"/>
    </row>
    <row r="124" spans="2:63" s="1" customFormat="1" ht="15.15" customHeight="1">
      <c r="B124" s="30"/>
      <c r="C124" s="25" t="s">
        <v>24</v>
      </c>
      <c r="F124" s="23" t="str">
        <f>E15</f>
        <v>KPÚ pro Středočeský kraj a hl.m. Praha</v>
      </c>
      <c r="I124" s="25" t="s">
        <v>30</v>
      </c>
      <c r="J124" s="28" t="str">
        <f>E21</f>
        <v>ARTECH spol. s r.o.</v>
      </c>
      <c r="L124" s="30"/>
    </row>
    <row r="125" spans="2:63" s="1" customFormat="1" ht="15.15" customHeight="1">
      <c r="B125" s="30"/>
      <c r="C125" s="25" t="s">
        <v>28</v>
      </c>
      <c r="F125" s="23" t="str">
        <f>IF(E18="","",E18)</f>
        <v>Vyplň údaj</v>
      </c>
      <c r="I125" s="25" t="s">
        <v>32</v>
      </c>
      <c r="J125" s="28" t="str">
        <f>E24</f>
        <v>ARTECH spol. s r.o.</v>
      </c>
      <c r="L125" s="30"/>
    </row>
    <row r="126" spans="2:63" s="1" customFormat="1" ht="10.25" customHeight="1">
      <c r="B126" s="30"/>
      <c r="L126" s="30"/>
    </row>
    <row r="127" spans="2:63" s="10" customFormat="1" ht="29.25" customHeight="1">
      <c r="B127" s="110"/>
      <c r="C127" s="111" t="s">
        <v>110</v>
      </c>
      <c r="D127" s="112" t="s">
        <v>60</v>
      </c>
      <c r="E127" s="112" t="s">
        <v>56</v>
      </c>
      <c r="F127" s="112" t="s">
        <v>57</v>
      </c>
      <c r="G127" s="112" t="s">
        <v>111</v>
      </c>
      <c r="H127" s="112" t="s">
        <v>112</v>
      </c>
      <c r="I127" s="112" t="s">
        <v>113</v>
      </c>
      <c r="J127" s="112" t="s">
        <v>94</v>
      </c>
      <c r="K127" s="113" t="s">
        <v>114</v>
      </c>
      <c r="L127" s="110"/>
      <c r="M127" s="57" t="s">
        <v>1</v>
      </c>
      <c r="N127" s="58" t="s">
        <v>39</v>
      </c>
      <c r="O127" s="58" t="s">
        <v>115</v>
      </c>
      <c r="P127" s="58" t="s">
        <v>116</v>
      </c>
      <c r="Q127" s="58" t="s">
        <v>117</v>
      </c>
      <c r="R127" s="58" t="s">
        <v>118</v>
      </c>
      <c r="S127" s="58" t="s">
        <v>119</v>
      </c>
      <c r="T127" s="59" t="s">
        <v>120</v>
      </c>
    </row>
    <row r="128" spans="2:63" s="1" customFormat="1" ht="22.75" customHeight="1">
      <c r="B128" s="30"/>
      <c r="C128" s="62" t="s">
        <v>121</v>
      </c>
      <c r="J128" s="114">
        <f>BK128</f>
        <v>0</v>
      </c>
      <c r="L128" s="30"/>
      <c r="M128" s="60"/>
      <c r="N128" s="51"/>
      <c r="O128" s="51"/>
      <c r="P128" s="115">
        <f>P129+P297+P313</f>
        <v>0</v>
      </c>
      <c r="Q128" s="51"/>
      <c r="R128" s="115">
        <f>R129+R297+R313</f>
        <v>0</v>
      </c>
      <c r="S128" s="51"/>
      <c r="T128" s="116">
        <f>T129+T297+T313</f>
        <v>0</v>
      </c>
      <c r="AT128" s="15" t="s">
        <v>74</v>
      </c>
      <c r="AU128" s="15" t="s">
        <v>96</v>
      </c>
      <c r="BK128" s="117">
        <f>BK129+BK297+BK313</f>
        <v>0</v>
      </c>
    </row>
    <row r="129" spans="2:65" s="11" customFormat="1" ht="25.9" customHeight="1">
      <c r="B129" s="118"/>
      <c r="D129" s="119" t="s">
        <v>74</v>
      </c>
      <c r="E129" s="120" t="s">
        <v>122</v>
      </c>
      <c r="F129" s="120" t="s">
        <v>123</v>
      </c>
      <c r="I129" s="121"/>
      <c r="J129" s="122">
        <f>BK129</f>
        <v>0</v>
      </c>
      <c r="L129" s="118"/>
      <c r="M129" s="123"/>
      <c r="P129" s="124">
        <f>P130+P199+P205+P211+P223+P262+P293</f>
        <v>0</v>
      </c>
      <c r="R129" s="124">
        <f>R130+R199+R205+R211+R223+R262+R293</f>
        <v>0</v>
      </c>
      <c r="T129" s="125">
        <f>T130+T199+T205+T211+T223+T262+T293</f>
        <v>0</v>
      </c>
      <c r="AR129" s="119" t="s">
        <v>83</v>
      </c>
      <c r="AT129" s="126" t="s">
        <v>74</v>
      </c>
      <c r="AU129" s="126" t="s">
        <v>75</v>
      </c>
      <c r="AY129" s="119" t="s">
        <v>124</v>
      </c>
      <c r="BK129" s="127">
        <f>BK130+BK199+BK205+BK211+BK223+BK262+BK293</f>
        <v>0</v>
      </c>
    </row>
    <row r="130" spans="2:65" s="11" customFormat="1" ht="22.75" customHeight="1">
      <c r="B130" s="118"/>
      <c r="D130" s="119" t="s">
        <v>74</v>
      </c>
      <c r="E130" s="128" t="s">
        <v>83</v>
      </c>
      <c r="F130" s="128" t="s">
        <v>125</v>
      </c>
      <c r="I130" s="121"/>
      <c r="J130" s="129">
        <f>BK130</f>
        <v>0</v>
      </c>
      <c r="L130" s="118"/>
      <c r="M130" s="123"/>
      <c r="P130" s="124">
        <f>SUM(P131:P198)</f>
        <v>0</v>
      </c>
      <c r="R130" s="124">
        <f>SUM(R131:R198)</f>
        <v>0</v>
      </c>
      <c r="T130" s="125">
        <f>SUM(T131:T198)</f>
        <v>0</v>
      </c>
      <c r="AR130" s="119" t="s">
        <v>83</v>
      </c>
      <c r="AT130" s="126" t="s">
        <v>74</v>
      </c>
      <c r="AU130" s="126" t="s">
        <v>83</v>
      </c>
      <c r="AY130" s="119" t="s">
        <v>124</v>
      </c>
      <c r="BK130" s="127">
        <f>SUM(BK131:BK198)</f>
        <v>0</v>
      </c>
    </row>
    <row r="131" spans="2:65" s="1" customFormat="1" ht="37.75" customHeight="1">
      <c r="B131" s="30"/>
      <c r="C131" s="130" t="s">
        <v>83</v>
      </c>
      <c r="D131" s="130" t="s">
        <v>126</v>
      </c>
      <c r="E131" s="131" t="s">
        <v>127</v>
      </c>
      <c r="F131" s="132" t="s">
        <v>128</v>
      </c>
      <c r="G131" s="133" t="s">
        <v>129</v>
      </c>
      <c r="H131" s="134">
        <v>2765</v>
      </c>
      <c r="I131" s="135"/>
      <c r="J131" s="136">
        <f>ROUND(I131*H131,2)</f>
        <v>0</v>
      </c>
      <c r="K131" s="132" t="s">
        <v>130</v>
      </c>
      <c r="L131" s="30"/>
      <c r="M131" s="137" t="s">
        <v>1</v>
      </c>
      <c r="N131" s="138" t="s">
        <v>40</v>
      </c>
      <c r="P131" s="139">
        <f>O131*H131</f>
        <v>0</v>
      </c>
      <c r="Q131" s="139">
        <v>0</v>
      </c>
      <c r="R131" s="139">
        <f>Q131*H131</f>
        <v>0</v>
      </c>
      <c r="S131" s="139">
        <v>0</v>
      </c>
      <c r="T131" s="140">
        <f>S131*H131</f>
        <v>0</v>
      </c>
      <c r="AR131" s="141" t="s">
        <v>131</v>
      </c>
      <c r="AT131" s="141" t="s">
        <v>126</v>
      </c>
      <c r="AU131" s="141" t="s">
        <v>85</v>
      </c>
      <c r="AY131" s="15" t="s">
        <v>124</v>
      </c>
      <c r="BE131" s="142">
        <f>IF(N131="základní",J131,0)</f>
        <v>0</v>
      </c>
      <c r="BF131" s="142">
        <f>IF(N131="snížená",J131,0)</f>
        <v>0</v>
      </c>
      <c r="BG131" s="142">
        <f>IF(N131="zákl. přenesená",J131,0)</f>
        <v>0</v>
      </c>
      <c r="BH131" s="142">
        <f>IF(N131="sníž. přenesená",J131,0)</f>
        <v>0</v>
      </c>
      <c r="BI131" s="142">
        <f>IF(N131="nulová",J131,0)</f>
        <v>0</v>
      </c>
      <c r="BJ131" s="15" t="s">
        <v>83</v>
      </c>
      <c r="BK131" s="142">
        <f>ROUND(I131*H131,2)</f>
        <v>0</v>
      </c>
      <c r="BL131" s="15" t="s">
        <v>131</v>
      </c>
      <c r="BM131" s="141" t="s">
        <v>85</v>
      </c>
    </row>
    <row r="132" spans="2:65" s="1" customFormat="1" ht="18">
      <c r="B132" s="30"/>
      <c r="D132" s="143" t="s">
        <v>132</v>
      </c>
      <c r="F132" s="144" t="s">
        <v>128</v>
      </c>
      <c r="I132" s="145"/>
      <c r="L132" s="30"/>
      <c r="M132" s="146"/>
      <c r="T132" s="54"/>
      <c r="AT132" s="15" t="s">
        <v>132</v>
      </c>
      <c r="AU132" s="15" t="s">
        <v>85</v>
      </c>
    </row>
    <row r="133" spans="2:65" s="1" customFormat="1" ht="10">
      <c r="B133" s="30"/>
      <c r="D133" s="147" t="s">
        <v>133</v>
      </c>
      <c r="F133" s="148" t="s">
        <v>134</v>
      </c>
      <c r="I133" s="145"/>
      <c r="L133" s="30"/>
      <c r="M133" s="146"/>
      <c r="T133" s="54"/>
      <c r="AT133" s="15" t="s">
        <v>133</v>
      </c>
      <c r="AU133" s="15" t="s">
        <v>85</v>
      </c>
    </row>
    <row r="134" spans="2:65" s="1" customFormat="1" ht="44.25" customHeight="1">
      <c r="B134" s="30"/>
      <c r="C134" s="130" t="s">
        <v>85</v>
      </c>
      <c r="D134" s="130" t="s">
        <v>126</v>
      </c>
      <c r="E134" s="131" t="s">
        <v>135</v>
      </c>
      <c r="F134" s="132" t="s">
        <v>136</v>
      </c>
      <c r="G134" s="133" t="s">
        <v>129</v>
      </c>
      <c r="H134" s="134">
        <v>21</v>
      </c>
      <c r="I134" s="135"/>
      <c r="J134" s="136">
        <f>ROUND(I134*H134,2)</f>
        <v>0</v>
      </c>
      <c r="K134" s="132" t="s">
        <v>130</v>
      </c>
      <c r="L134" s="30"/>
      <c r="M134" s="137" t="s">
        <v>1</v>
      </c>
      <c r="N134" s="138" t="s">
        <v>40</v>
      </c>
      <c r="P134" s="139">
        <f>O134*H134</f>
        <v>0</v>
      </c>
      <c r="Q134" s="139">
        <v>0</v>
      </c>
      <c r="R134" s="139">
        <f>Q134*H134</f>
        <v>0</v>
      </c>
      <c r="S134" s="139">
        <v>0</v>
      </c>
      <c r="T134" s="140">
        <f>S134*H134</f>
        <v>0</v>
      </c>
      <c r="AR134" s="141" t="s">
        <v>131</v>
      </c>
      <c r="AT134" s="141" t="s">
        <v>126</v>
      </c>
      <c r="AU134" s="141" t="s">
        <v>85</v>
      </c>
      <c r="AY134" s="15" t="s">
        <v>124</v>
      </c>
      <c r="BE134" s="142">
        <f>IF(N134="základní",J134,0)</f>
        <v>0</v>
      </c>
      <c r="BF134" s="142">
        <f>IF(N134="snížená",J134,0)</f>
        <v>0</v>
      </c>
      <c r="BG134" s="142">
        <f>IF(N134="zákl. přenesená",J134,0)</f>
        <v>0</v>
      </c>
      <c r="BH134" s="142">
        <f>IF(N134="sníž. přenesená",J134,0)</f>
        <v>0</v>
      </c>
      <c r="BI134" s="142">
        <f>IF(N134="nulová",J134,0)</f>
        <v>0</v>
      </c>
      <c r="BJ134" s="15" t="s">
        <v>83</v>
      </c>
      <c r="BK134" s="142">
        <f>ROUND(I134*H134,2)</f>
        <v>0</v>
      </c>
      <c r="BL134" s="15" t="s">
        <v>131</v>
      </c>
      <c r="BM134" s="141" t="s">
        <v>131</v>
      </c>
    </row>
    <row r="135" spans="2:65" s="1" customFormat="1" ht="27">
      <c r="B135" s="30"/>
      <c r="D135" s="143" t="s">
        <v>132</v>
      </c>
      <c r="F135" s="144" t="s">
        <v>136</v>
      </c>
      <c r="I135" s="145"/>
      <c r="L135" s="30"/>
      <c r="M135" s="146"/>
      <c r="T135" s="54"/>
      <c r="AT135" s="15" t="s">
        <v>132</v>
      </c>
      <c r="AU135" s="15" t="s">
        <v>85</v>
      </c>
    </row>
    <row r="136" spans="2:65" s="1" customFormat="1" ht="10">
      <c r="B136" s="30"/>
      <c r="D136" s="147" t="s">
        <v>133</v>
      </c>
      <c r="F136" s="148" t="s">
        <v>137</v>
      </c>
      <c r="I136" s="145"/>
      <c r="L136" s="30"/>
      <c r="M136" s="146"/>
      <c r="T136" s="54"/>
      <c r="AT136" s="15" t="s">
        <v>133</v>
      </c>
      <c r="AU136" s="15" t="s">
        <v>85</v>
      </c>
    </row>
    <row r="137" spans="2:65" s="12" customFormat="1" ht="10">
      <c r="B137" s="149"/>
      <c r="D137" s="143" t="s">
        <v>138</v>
      </c>
      <c r="E137" s="150" t="s">
        <v>1</v>
      </c>
      <c r="F137" s="151" t="s">
        <v>139</v>
      </c>
      <c r="H137" s="152">
        <v>21</v>
      </c>
      <c r="I137" s="153"/>
      <c r="L137" s="149"/>
      <c r="M137" s="154"/>
      <c r="T137" s="155"/>
      <c r="AT137" s="150" t="s">
        <v>138</v>
      </c>
      <c r="AU137" s="150" t="s">
        <v>85</v>
      </c>
      <c r="AV137" s="12" t="s">
        <v>85</v>
      </c>
      <c r="AW137" s="12" t="s">
        <v>33</v>
      </c>
      <c r="AX137" s="12" t="s">
        <v>75</v>
      </c>
      <c r="AY137" s="150" t="s">
        <v>124</v>
      </c>
    </row>
    <row r="138" spans="2:65" s="13" customFormat="1" ht="10">
      <c r="B138" s="156"/>
      <c r="D138" s="143" t="s">
        <v>138</v>
      </c>
      <c r="E138" s="157" t="s">
        <v>1</v>
      </c>
      <c r="F138" s="158" t="s">
        <v>140</v>
      </c>
      <c r="H138" s="159">
        <v>21</v>
      </c>
      <c r="I138" s="160"/>
      <c r="L138" s="156"/>
      <c r="M138" s="161"/>
      <c r="T138" s="162"/>
      <c r="AT138" s="157" t="s">
        <v>138</v>
      </c>
      <c r="AU138" s="157" t="s">
        <v>85</v>
      </c>
      <c r="AV138" s="13" t="s">
        <v>131</v>
      </c>
      <c r="AW138" s="13" t="s">
        <v>33</v>
      </c>
      <c r="AX138" s="13" t="s">
        <v>83</v>
      </c>
      <c r="AY138" s="157" t="s">
        <v>124</v>
      </c>
    </row>
    <row r="139" spans="2:65" s="1" customFormat="1" ht="33" customHeight="1">
      <c r="B139" s="30"/>
      <c r="C139" s="130" t="s">
        <v>141</v>
      </c>
      <c r="D139" s="130" t="s">
        <v>126</v>
      </c>
      <c r="E139" s="131" t="s">
        <v>142</v>
      </c>
      <c r="F139" s="132" t="s">
        <v>143</v>
      </c>
      <c r="G139" s="133" t="s">
        <v>129</v>
      </c>
      <c r="H139" s="134">
        <v>420.2</v>
      </c>
      <c r="I139" s="135"/>
      <c r="J139" s="136">
        <f>ROUND(I139*H139,2)</f>
        <v>0</v>
      </c>
      <c r="K139" s="132" t="s">
        <v>1</v>
      </c>
      <c r="L139" s="30"/>
      <c r="M139" s="137" t="s">
        <v>1</v>
      </c>
      <c r="N139" s="138" t="s">
        <v>40</v>
      </c>
      <c r="P139" s="139">
        <f>O139*H139</f>
        <v>0</v>
      </c>
      <c r="Q139" s="139">
        <v>0</v>
      </c>
      <c r="R139" s="139">
        <f>Q139*H139</f>
        <v>0</v>
      </c>
      <c r="S139" s="139">
        <v>0</v>
      </c>
      <c r="T139" s="140">
        <f>S139*H139</f>
        <v>0</v>
      </c>
      <c r="AR139" s="141" t="s">
        <v>131</v>
      </c>
      <c r="AT139" s="141" t="s">
        <v>126</v>
      </c>
      <c r="AU139" s="141" t="s">
        <v>85</v>
      </c>
      <c r="AY139" s="15" t="s">
        <v>124</v>
      </c>
      <c r="BE139" s="142">
        <f>IF(N139="základní",J139,0)</f>
        <v>0</v>
      </c>
      <c r="BF139" s="142">
        <f>IF(N139="snížená",J139,0)</f>
        <v>0</v>
      </c>
      <c r="BG139" s="142">
        <f>IF(N139="zákl. přenesená",J139,0)</f>
        <v>0</v>
      </c>
      <c r="BH139" s="142">
        <f>IF(N139="sníž. přenesená",J139,0)</f>
        <v>0</v>
      </c>
      <c r="BI139" s="142">
        <f>IF(N139="nulová",J139,0)</f>
        <v>0</v>
      </c>
      <c r="BJ139" s="15" t="s">
        <v>83</v>
      </c>
      <c r="BK139" s="142">
        <f>ROUND(I139*H139,2)</f>
        <v>0</v>
      </c>
      <c r="BL139" s="15" t="s">
        <v>131</v>
      </c>
      <c r="BM139" s="141" t="s">
        <v>144</v>
      </c>
    </row>
    <row r="140" spans="2:65" s="1" customFormat="1" ht="18">
      <c r="B140" s="30"/>
      <c r="D140" s="143" t="s">
        <v>132</v>
      </c>
      <c r="F140" s="144" t="s">
        <v>143</v>
      </c>
      <c r="I140" s="145"/>
      <c r="L140" s="30"/>
      <c r="M140" s="146"/>
      <c r="T140" s="54"/>
      <c r="AT140" s="15" t="s">
        <v>132</v>
      </c>
      <c r="AU140" s="15" t="s">
        <v>85</v>
      </c>
    </row>
    <row r="141" spans="2:65" s="1" customFormat="1" ht="55.5" customHeight="1">
      <c r="B141" s="30"/>
      <c r="C141" s="130" t="s">
        <v>131</v>
      </c>
      <c r="D141" s="130" t="s">
        <v>126</v>
      </c>
      <c r="E141" s="131" t="s">
        <v>145</v>
      </c>
      <c r="F141" s="132" t="s">
        <v>146</v>
      </c>
      <c r="G141" s="133" t="s">
        <v>129</v>
      </c>
      <c r="H141" s="134">
        <v>420.2</v>
      </c>
      <c r="I141" s="135"/>
      <c r="J141" s="136">
        <f>ROUND(I141*H141,2)</f>
        <v>0</v>
      </c>
      <c r="K141" s="132" t="s">
        <v>130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131</v>
      </c>
      <c r="AT141" s="141" t="s">
        <v>126</v>
      </c>
      <c r="AU141" s="141" t="s">
        <v>85</v>
      </c>
      <c r="AY141" s="15" t="s">
        <v>124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131</v>
      </c>
      <c r="BM141" s="141" t="s">
        <v>147</v>
      </c>
    </row>
    <row r="142" spans="2:65" s="1" customFormat="1" ht="36">
      <c r="B142" s="30"/>
      <c r="D142" s="143" t="s">
        <v>132</v>
      </c>
      <c r="F142" s="144" t="s">
        <v>146</v>
      </c>
      <c r="I142" s="145"/>
      <c r="L142" s="30"/>
      <c r="M142" s="146"/>
      <c r="T142" s="54"/>
      <c r="AT142" s="15" t="s">
        <v>132</v>
      </c>
      <c r="AU142" s="15" t="s">
        <v>85</v>
      </c>
    </row>
    <row r="143" spans="2:65" s="1" customFormat="1" ht="10">
      <c r="B143" s="30"/>
      <c r="D143" s="147" t="s">
        <v>133</v>
      </c>
      <c r="F143" s="148" t="s">
        <v>148</v>
      </c>
      <c r="I143" s="145"/>
      <c r="L143" s="30"/>
      <c r="M143" s="146"/>
      <c r="T143" s="54"/>
      <c r="AT143" s="15" t="s">
        <v>133</v>
      </c>
      <c r="AU143" s="15" t="s">
        <v>85</v>
      </c>
    </row>
    <row r="144" spans="2:65" s="1" customFormat="1" ht="33" customHeight="1">
      <c r="B144" s="30"/>
      <c r="C144" s="130" t="s">
        <v>149</v>
      </c>
      <c r="D144" s="130" t="s">
        <v>126</v>
      </c>
      <c r="E144" s="131" t="s">
        <v>150</v>
      </c>
      <c r="F144" s="132" t="s">
        <v>151</v>
      </c>
      <c r="G144" s="133" t="s">
        <v>129</v>
      </c>
      <c r="H144" s="134">
        <v>560.29999999999995</v>
      </c>
      <c r="I144" s="135"/>
      <c r="J144" s="136">
        <f>ROUND(I144*H144,2)</f>
        <v>0</v>
      </c>
      <c r="K144" s="132" t="s">
        <v>130</v>
      </c>
      <c r="L144" s="30"/>
      <c r="M144" s="137" t="s">
        <v>1</v>
      </c>
      <c r="N144" s="138" t="s">
        <v>40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131</v>
      </c>
      <c r="AT144" s="141" t="s">
        <v>126</v>
      </c>
      <c r="AU144" s="141" t="s">
        <v>85</v>
      </c>
      <c r="AY144" s="15" t="s">
        <v>124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83</v>
      </c>
      <c r="BK144" s="142">
        <f>ROUND(I144*H144,2)</f>
        <v>0</v>
      </c>
      <c r="BL144" s="15" t="s">
        <v>131</v>
      </c>
      <c r="BM144" s="141" t="s">
        <v>152</v>
      </c>
    </row>
    <row r="145" spans="2:65" s="1" customFormat="1" ht="18">
      <c r="B145" s="30"/>
      <c r="D145" s="143" t="s">
        <v>132</v>
      </c>
      <c r="F145" s="144" t="s">
        <v>151</v>
      </c>
      <c r="I145" s="145"/>
      <c r="L145" s="30"/>
      <c r="M145" s="146"/>
      <c r="T145" s="54"/>
      <c r="AT145" s="15" t="s">
        <v>132</v>
      </c>
      <c r="AU145" s="15" t="s">
        <v>85</v>
      </c>
    </row>
    <row r="146" spans="2:65" s="1" customFormat="1" ht="10">
      <c r="B146" s="30"/>
      <c r="D146" s="147" t="s">
        <v>133</v>
      </c>
      <c r="F146" s="148" t="s">
        <v>153</v>
      </c>
      <c r="I146" s="145"/>
      <c r="L146" s="30"/>
      <c r="M146" s="146"/>
      <c r="T146" s="54"/>
      <c r="AT146" s="15" t="s">
        <v>133</v>
      </c>
      <c r="AU146" s="15" t="s">
        <v>85</v>
      </c>
    </row>
    <row r="147" spans="2:65" s="1" customFormat="1" ht="44.25" customHeight="1">
      <c r="B147" s="30"/>
      <c r="C147" s="130" t="s">
        <v>144</v>
      </c>
      <c r="D147" s="130" t="s">
        <v>126</v>
      </c>
      <c r="E147" s="131" t="s">
        <v>154</v>
      </c>
      <c r="F147" s="132" t="s">
        <v>155</v>
      </c>
      <c r="G147" s="133" t="s">
        <v>129</v>
      </c>
      <c r="H147" s="134">
        <v>23.8</v>
      </c>
      <c r="I147" s="135"/>
      <c r="J147" s="136">
        <f>ROUND(I147*H147,2)</f>
        <v>0</v>
      </c>
      <c r="K147" s="132" t="s">
        <v>130</v>
      </c>
      <c r="L147" s="30"/>
      <c r="M147" s="137" t="s">
        <v>1</v>
      </c>
      <c r="N147" s="138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131</v>
      </c>
      <c r="AT147" s="141" t="s">
        <v>126</v>
      </c>
      <c r="AU147" s="141" t="s">
        <v>85</v>
      </c>
      <c r="AY147" s="15" t="s">
        <v>124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83</v>
      </c>
      <c r="BK147" s="142">
        <f>ROUND(I147*H147,2)</f>
        <v>0</v>
      </c>
      <c r="BL147" s="15" t="s">
        <v>131</v>
      </c>
      <c r="BM147" s="141" t="s">
        <v>156</v>
      </c>
    </row>
    <row r="148" spans="2:65" s="1" customFormat="1" ht="27">
      <c r="B148" s="30"/>
      <c r="D148" s="143" t="s">
        <v>132</v>
      </c>
      <c r="F148" s="144" t="s">
        <v>155</v>
      </c>
      <c r="I148" s="145"/>
      <c r="L148" s="30"/>
      <c r="M148" s="146"/>
      <c r="T148" s="54"/>
      <c r="AT148" s="15" t="s">
        <v>132</v>
      </c>
      <c r="AU148" s="15" t="s">
        <v>85</v>
      </c>
    </row>
    <row r="149" spans="2:65" s="1" customFormat="1" ht="10">
      <c r="B149" s="30"/>
      <c r="D149" s="147" t="s">
        <v>133</v>
      </c>
      <c r="F149" s="148" t="s">
        <v>157</v>
      </c>
      <c r="I149" s="145"/>
      <c r="L149" s="30"/>
      <c r="M149" s="146"/>
      <c r="T149" s="54"/>
      <c r="AT149" s="15" t="s">
        <v>133</v>
      </c>
      <c r="AU149" s="15" t="s">
        <v>85</v>
      </c>
    </row>
    <row r="150" spans="2:65" s="1" customFormat="1" ht="54">
      <c r="B150" s="30"/>
      <c r="D150" s="143" t="s">
        <v>158</v>
      </c>
      <c r="F150" s="163" t="s">
        <v>159</v>
      </c>
      <c r="I150" s="145"/>
      <c r="L150" s="30"/>
      <c r="M150" s="146"/>
      <c r="T150" s="54"/>
      <c r="AT150" s="15" t="s">
        <v>158</v>
      </c>
      <c r="AU150" s="15" t="s">
        <v>85</v>
      </c>
    </row>
    <row r="151" spans="2:65" s="12" customFormat="1" ht="10">
      <c r="B151" s="149"/>
      <c r="D151" s="143" t="s">
        <v>138</v>
      </c>
      <c r="E151" s="150" t="s">
        <v>1</v>
      </c>
      <c r="F151" s="151" t="s">
        <v>160</v>
      </c>
      <c r="H151" s="152">
        <v>23.8</v>
      </c>
      <c r="I151" s="153"/>
      <c r="L151" s="149"/>
      <c r="M151" s="154"/>
      <c r="T151" s="155"/>
      <c r="AT151" s="150" t="s">
        <v>138</v>
      </c>
      <c r="AU151" s="150" t="s">
        <v>85</v>
      </c>
      <c r="AV151" s="12" t="s">
        <v>85</v>
      </c>
      <c r="AW151" s="12" t="s">
        <v>33</v>
      </c>
      <c r="AX151" s="12" t="s">
        <v>75</v>
      </c>
      <c r="AY151" s="150" t="s">
        <v>124</v>
      </c>
    </row>
    <row r="152" spans="2:65" s="13" customFormat="1" ht="10">
      <c r="B152" s="156"/>
      <c r="D152" s="143" t="s">
        <v>138</v>
      </c>
      <c r="E152" s="157" t="s">
        <v>1</v>
      </c>
      <c r="F152" s="158" t="s">
        <v>140</v>
      </c>
      <c r="H152" s="159">
        <v>23.8</v>
      </c>
      <c r="I152" s="160"/>
      <c r="L152" s="156"/>
      <c r="M152" s="161"/>
      <c r="T152" s="162"/>
      <c r="AT152" s="157" t="s">
        <v>138</v>
      </c>
      <c r="AU152" s="157" t="s">
        <v>85</v>
      </c>
      <c r="AV152" s="13" t="s">
        <v>131</v>
      </c>
      <c r="AW152" s="13" t="s">
        <v>33</v>
      </c>
      <c r="AX152" s="13" t="s">
        <v>83</v>
      </c>
      <c r="AY152" s="157" t="s">
        <v>124</v>
      </c>
    </row>
    <row r="153" spans="2:65" s="1" customFormat="1" ht="24.15" customHeight="1">
      <c r="B153" s="30"/>
      <c r="C153" s="130" t="s">
        <v>161</v>
      </c>
      <c r="D153" s="130" t="s">
        <v>126</v>
      </c>
      <c r="E153" s="131" t="s">
        <v>162</v>
      </c>
      <c r="F153" s="132" t="s">
        <v>163</v>
      </c>
      <c r="G153" s="133" t="s">
        <v>129</v>
      </c>
      <c r="H153" s="134">
        <v>3.8</v>
      </c>
      <c r="I153" s="135"/>
      <c r="J153" s="136">
        <f>ROUND(I153*H153,2)</f>
        <v>0</v>
      </c>
      <c r="K153" s="132" t="s">
        <v>1</v>
      </c>
      <c r="L153" s="30"/>
      <c r="M153" s="137" t="s">
        <v>1</v>
      </c>
      <c r="N153" s="138" t="s">
        <v>40</v>
      </c>
      <c r="P153" s="139">
        <f>O153*H153</f>
        <v>0</v>
      </c>
      <c r="Q153" s="139">
        <v>0</v>
      </c>
      <c r="R153" s="139">
        <f>Q153*H153</f>
        <v>0</v>
      </c>
      <c r="S153" s="139">
        <v>0</v>
      </c>
      <c r="T153" s="140">
        <f>S153*H153</f>
        <v>0</v>
      </c>
      <c r="AR153" s="141" t="s">
        <v>131</v>
      </c>
      <c r="AT153" s="141" t="s">
        <v>126</v>
      </c>
      <c r="AU153" s="141" t="s">
        <v>85</v>
      </c>
      <c r="AY153" s="15" t="s">
        <v>124</v>
      </c>
      <c r="BE153" s="142">
        <f>IF(N153="základní",J153,0)</f>
        <v>0</v>
      </c>
      <c r="BF153" s="142">
        <f>IF(N153="snížená",J153,0)</f>
        <v>0</v>
      </c>
      <c r="BG153" s="142">
        <f>IF(N153="zákl. přenesená",J153,0)</f>
        <v>0</v>
      </c>
      <c r="BH153" s="142">
        <f>IF(N153="sníž. přenesená",J153,0)</f>
        <v>0</v>
      </c>
      <c r="BI153" s="142">
        <f>IF(N153="nulová",J153,0)</f>
        <v>0</v>
      </c>
      <c r="BJ153" s="15" t="s">
        <v>83</v>
      </c>
      <c r="BK153" s="142">
        <f>ROUND(I153*H153,2)</f>
        <v>0</v>
      </c>
      <c r="BL153" s="15" t="s">
        <v>131</v>
      </c>
      <c r="BM153" s="141" t="s">
        <v>164</v>
      </c>
    </row>
    <row r="154" spans="2:65" s="1" customFormat="1" ht="10">
      <c r="B154" s="30"/>
      <c r="D154" s="143" t="s">
        <v>132</v>
      </c>
      <c r="F154" s="144" t="s">
        <v>163</v>
      </c>
      <c r="I154" s="145"/>
      <c r="L154" s="30"/>
      <c r="M154" s="146"/>
      <c r="T154" s="54"/>
      <c r="AT154" s="15" t="s">
        <v>132</v>
      </c>
      <c r="AU154" s="15" t="s">
        <v>85</v>
      </c>
    </row>
    <row r="155" spans="2:65" s="1" customFormat="1" ht="54">
      <c r="B155" s="30"/>
      <c r="D155" s="143" t="s">
        <v>158</v>
      </c>
      <c r="F155" s="163" t="s">
        <v>159</v>
      </c>
      <c r="I155" s="145"/>
      <c r="L155" s="30"/>
      <c r="M155" s="146"/>
      <c r="T155" s="54"/>
      <c r="AT155" s="15" t="s">
        <v>158</v>
      </c>
      <c r="AU155" s="15" t="s">
        <v>85</v>
      </c>
    </row>
    <row r="156" spans="2:65" s="12" customFormat="1" ht="30">
      <c r="B156" s="149"/>
      <c r="D156" s="143" t="s">
        <v>138</v>
      </c>
      <c r="E156" s="150" t="s">
        <v>1</v>
      </c>
      <c r="F156" s="151" t="s">
        <v>165</v>
      </c>
      <c r="H156" s="152">
        <v>3.8</v>
      </c>
      <c r="I156" s="153"/>
      <c r="L156" s="149"/>
      <c r="M156" s="154"/>
      <c r="T156" s="155"/>
      <c r="AT156" s="150" t="s">
        <v>138</v>
      </c>
      <c r="AU156" s="150" t="s">
        <v>85</v>
      </c>
      <c r="AV156" s="12" t="s">
        <v>85</v>
      </c>
      <c r="AW156" s="12" t="s">
        <v>33</v>
      </c>
      <c r="AX156" s="12" t="s">
        <v>75</v>
      </c>
      <c r="AY156" s="150" t="s">
        <v>124</v>
      </c>
    </row>
    <row r="157" spans="2:65" s="13" customFormat="1" ht="10">
      <c r="B157" s="156"/>
      <c r="D157" s="143" t="s">
        <v>138</v>
      </c>
      <c r="E157" s="157" t="s">
        <v>1</v>
      </c>
      <c r="F157" s="158" t="s">
        <v>140</v>
      </c>
      <c r="H157" s="159">
        <v>3.8</v>
      </c>
      <c r="I157" s="160"/>
      <c r="L157" s="156"/>
      <c r="M157" s="161"/>
      <c r="T157" s="162"/>
      <c r="AT157" s="157" t="s">
        <v>138</v>
      </c>
      <c r="AU157" s="157" t="s">
        <v>85</v>
      </c>
      <c r="AV157" s="13" t="s">
        <v>131</v>
      </c>
      <c r="AW157" s="13" t="s">
        <v>33</v>
      </c>
      <c r="AX157" s="13" t="s">
        <v>83</v>
      </c>
      <c r="AY157" s="157" t="s">
        <v>124</v>
      </c>
    </row>
    <row r="158" spans="2:65" s="1" customFormat="1" ht="24.15" customHeight="1">
      <c r="B158" s="30"/>
      <c r="C158" s="130" t="s">
        <v>147</v>
      </c>
      <c r="D158" s="130" t="s">
        <v>126</v>
      </c>
      <c r="E158" s="131" t="s">
        <v>166</v>
      </c>
      <c r="F158" s="132" t="s">
        <v>167</v>
      </c>
      <c r="G158" s="133" t="s">
        <v>129</v>
      </c>
      <c r="H158" s="134">
        <v>20</v>
      </c>
      <c r="I158" s="135"/>
      <c r="J158" s="136">
        <f>ROUND(I158*H158,2)</f>
        <v>0</v>
      </c>
      <c r="K158" s="132" t="s">
        <v>1</v>
      </c>
      <c r="L158" s="30"/>
      <c r="M158" s="137" t="s">
        <v>1</v>
      </c>
      <c r="N158" s="138" t="s">
        <v>40</v>
      </c>
      <c r="P158" s="139">
        <f>O158*H158</f>
        <v>0</v>
      </c>
      <c r="Q158" s="139">
        <v>0</v>
      </c>
      <c r="R158" s="139">
        <f>Q158*H158</f>
        <v>0</v>
      </c>
      <c r="S158" s="139">
        <v>0</v>
      </c>
      <c r="T158" s="140">
        <f>S158*H158</f>
        <v>0</v>
      </c>
      <c r="AR158" s="141" t="s">
        <v>131</v>
      </c>
      <c r="AT158" s="141" t="s">
        <v>126</v>
      </c>
      <c r="AU158" s="141" t="s">
        <v>85</v>
      </c>
      <c r="AY158" s="15" t="s">
        <v>124</v>
      </c>
      <c r="BE158" s="142">
        <f>IF(N158="základní",J158,0)</f>
        <v>0</v>
      </c>
      <c r="BF158" s="142">
        <f>IF(N158="snížená",J158,0)</f>
        <v>0</v>
      </c>
      <c r="BG158" s="142">
        <f>IF(N158="zákl. přenesená",J158,0)</f>
        <v>0</v>
      </c>
      <c r="BH158" s="142">
        <f>IF(N158="sníž. přenesená",J158,0)</f>
        <v>0</v>
      </c>
      <c r="BI158" s="142">
        <f>IF(N158="nulová",J158,0)</f>
        <v>0</v>
      </c>
      <c r="BJ158" s="15" t="s">
        <v>83</v>
      </c>
      <c r="BK158" s="142">
        <f>ROUND(I158*H158,2)</f>
        <v>0</v>
      </c>
      <c r="BL158" s="15" t="s">
        <v>131</v>
      </c>
      <c r="BM158" s="141" t="s">
        <v>168</v>
      </c>
    </row>
    <row r="159" spans="2:65" s="1" customFormat="1" ht="10">
      <c r="B159" s="30"/>
      <c r="D159" s="143" t="s">
        <v>132</v>
      </c>
      <c r="F159" s="144" t="s">
        <v>167</v>
      </c>
      <c r="I159" s="145"/>
      <c r="L159" s="30"/>
      <c r="M159" s="146"/>
      <c r="T159" s="54"/>
      <c r="AT159" s="15" t="s">
        <v>132</v>
      </c>
      <c r="AU159" s="15" t="s">
        <v>85</v>
      </c>
    </row>
    <row r="160" spans="2:65" s="1" customFormat="1" ht="54">
      <c r="B160" s="30"/>
      <c r="D160" s="143" t="s">
        <v>158</v>
      </c>
      <c r="F160" s="163" t="s">
        <v>159</v>
      </c>
      <c r="I160" s="145"/>
      <c r="L160" s="30"/>
      <c r="M160" s="146"/>
      <c r="T160" s="54"/>
      <c r="AT160" s="15" t="s">
        <v>158</v>
      </c>
      <c r="AU160" s="15" t="s">
        <v>85</v>
      </c>
    </row>
    <row r="161" spans="2:65" s="12" customFormat="1" ht="30">
      <c r="B161" s="149"/>
      <c r="D161" s="143" t="s">
        <v>138</v>
      </c>
      <c r="E161" s="150" t="s">
        <v>1</v>
      </c>
      <c r="F161" s="151" t="s">
        <v>169</v>
      </c>
      <c r="H161" s="152">
        <v>20</v>
      </c>
      <c r="I161" s="153"/>
      <c r="L161" s="149"/>
      <c r="M161" s="154"/>
      <c r="T161" s="155"/>
      <c r="AT161" s="150" t="s">
        <v>138</v>
      </c>
      <c r="AU161" s="150" t="s">
        <v>85</v>
      </c>
      <c r="AV161" s="12" t="s">
        <v>85</v>
      </c>
      <c r="AW161" s="12" t="s">
        <v>33</v>
      </c>
      <c r="AX161" s="12" t="s">
        <v>75</v>
      </c>
      <c r="AY161" s="150" t="s">
        <v>124</v>
      </c>
    </row>
    <row r="162" spans="2:65" s="13" customFormat="1" ht="10">
      <c r="B162" s="156"/>
      <c r="D162" s="143" t="s">
        <v>138</v>
      </c>
      <c r="E162" s="157" t="s">
        <v>1</v>
      </c>
      <c r="F162" s="158" t="s">
        <v>140</v>
      </c>
      <c r="H162" s="159">
        <v>20</v>
      </c>
      <c r="I162" s="160"/>
      <c r="L162" s="156"/>
      <c r="M162" s="161"/>
      <c r="T162" s="162"/>
      <c r="AT162" s="157" t="s">
        <v>138</v>
      </c>
      <c r="AU162" s="157" t="s">
        <v>85</v>
      </c>
      <c r="AV162" s="13" t="s">
        <v>131</v>
      </c>
      <c r="AW162" s="13" t="s">
        <v>33</v>
      </c>
      <c r="AX162" s="13" t="s">
        <v>83</v>
      </c>
      <c r="AY162" s="157" t="s">
        <v>124</v>
      </c>
    </row>
    <row r="163" spans="2:65" s="1" customFormat="1" ht="66.75" customHeight="1">
      <c r="B163" s="30"/>
      <c r="C163" s="130" t="s">
        <v>170</v>
      </c>
      <c r="D163" s="130" t="s">
        <v>126</v>
      </c>
      <c r="E163" s="131" t="s">
        <v>171</v>
      </c>
      <c r="F163" s="132" t="s">
        <v>172</v>
      </c>
      <c r="G163" s="133" t="s">
        <v>129</v>
      </c>
      <c r="H163" s="134">
        <v>22.1</v>
      </c>
      <c r="I163" s="135"/>
      <c r="J163" s="136">
        <f>ROUND(I163*H163,2)</f>
        <v>0</v>
      </c>
      <c r="K163" s="132" t="s">
        <v>130</v>
      </c>
      <c r="L163" s="30"/>
      <c r="M163" s="137" t="s">
        <v>1</v>
      </c>
      <c r="N163" s="138" t="s">
        <v>40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131</v>
      </c>
      <c r="AT163" s="141" t="s">
        <v>126</v>
      </c>
      <c r="AU163" s="141" t="s">
        <v>85</v>
      </c>
      <c r="AY163" s="15" t="s">
        <v>124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83</v>
      </c>
      <c r="BK163" s="142">
        <f>ROUND(I163*H163,2)</f>
        <v>0</v>
      </c>
      <c r="BL163" s="15" t="s">
        <v>131</v>
      </c>
      <c r="BM163" s="141" t="s">
        <v>173</v>
      </c>
    </row>
    <row r="164" spans="2:65" s="1" customFormat="1" ht="36">
      <c r="B164" s="30"/>
      <c r="D164" s="143" t="s">
        <v>132</v>
      </c>
      <c r="F164" s="144" t="s">
        <v>172</v>
      </c>
      <c r="I164" s="145"/>
      <c r="L164" s="30"/>
      <c r="M164" s="146"/>
      <c r="T164" s="54"/>
      <c r="AT164" s="15" t="s">
        <v>132</v>
      </c>
      <c r="AU164" s="15" t="s">
        <v>85</v>
      </c>
    </row>
    <row r="165" spans="2:65" s="1" customFormat="1" ht="10">
      <c r="B165" s="30"/>
      <c r="D165" s="147" t="s">
        <v>133</v>
      </c>
      <c r="F165" s="148" t="s">
        <v>174</v>
      </c>
      <c r="I165" s="145"/>
      <c r="L165" s="30"/>
      <c r="M165" s="146"/>
      <c r="T165" s="54"/>
      <c r="AT165" s="15" t="s">
        <v>133</v>
      </c>
      <c r="AU165" s="15" t="s">
        <v>85</v>
      </c>
    </row>
    <row r="166" spans="2:65" s="1" customFormat="1" ht="66.75" customHeight="1">
      <c r="B166" s="30"/>
      <c r="C166" s="130" t="s">
        <v>152</v>
      </c>
      <c r="D166" s="130" t="s">
        <v>126</v>
      </c>
      <c r="E166" s="131" t="s">
        <v>175</v>
      </c>
      <c r="F166" s="132" t="s">
        <v>176</v>
      </c>
      <c r="G166" s="133" t="s">
        <v>129</v>
      </c>
      <c r="H166" s="134">
        <v>15</v>
      </c>
      <c r="I166" s="135"/>
      <c r="J166" s="136">
        <f>ROUND(I166*H166,2)</f>
        <v>0</v>
      </c>
      <c r="K166" s="132" t="s">
        <v>130</v>
      </c>
      <c r="L166" s="30"/>
      <c r="M166" s="137" t="s">
        <v>1</v>
      </c>
      <c r="N166" s="138" t="s">
        <v>40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131</v>
      </c>
      <c r="AT166" s="141" t="s">
        <v>126</v>
      </c>
      <c r="AU166" s="141" t="s">
        <v>85</v>
      </c>
      <c r="AY166" s="15" t="s">
        <v>124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83</v>
      </c>
      <c r="BK166" s="142">
        <f>ROUND(I166*H166,2)</f>
        <v>0</v>
      </c>
      <c r="BL166" s="15" t="s">
        <v>131</v>
      </c>
      <c r="BM166" s="141" t="s">
        <v>177</v>
      </c>
    </row>
    <row r="167" spans="2:65" s="1" customFormat="1" ht="36">
      <c r="B167" s="30"/>
      <c r="D167" s="143" t="s">
        <v>132</v>
      </c>
      <c r="F167" s="144" t="s">
        <v>176</v>
      </c>
      <c r="I167" s="145"/>
      <c r="L167" s="30"/>
      <c r="M167" s="146"/>
      <c r="T167" s="54"/>
      <c r="AT167" s="15" t="s">
        <v>132</v>
      </c>
      <c r="AU167" s="15" t="s">
        <v>85</v>
      </c>
    </row>
    <row r="168" spans="2:65" s="1" customFormat="1" ht="10">
      <c r="B168" s="30"/>
      <c r="D168" s="147" t="s">
        <v>133</v>
      </c>
      <c r="F168" s="148" t="s">
        <v>178</v>
      </c>
      <c r="I168" s="145"/>
      <c r="L168" s="30"/>
      <c r="M168" s="146"/>
      <c r="T168" s="54"/>
      <c r="AT168" s="15" t="s">
        <v>133</v>
      </c>
      <c r="AU168" s="15" t="s">
        <v>85</v>
      </c>
    </row>
    <row r="169" spans="2:65" s="1" customFormat="1" ht="37.75" customHeight="1">
      <c r="B169" s="30"/>
      <c r="C169" s="130" t="s">
        <v>179</v>
      </c>
      <c r="D169" s="130" t="s">
        <v>126</v>
      </c>
      <c r="E169" s="131" t="s">
        <v>180</v>
      </c>
      <c r="F169" s="132" t="s">
        <v>181</v>
      </c>
      <c r="G169" s="133" t="s">
        <v>182</v>
      </c>
      <c r="H169" s="134">
        <v>3620</v>
      </c>
      <c r="I169" s="135"/>
      <c r="J169" s="136">
        <f>ROUND(I169*H169,2)</f>
        <v>0</v>
      </c>
      <c r="K169" s="132" t="s">
        <v>130</v>
      </c>
      <c r="L169" s="30"/>
      <c r="M169" s="137" t="s">
        <v>1</v>
      </c>
      <c r="N169" s="138" t="s">
        <v>40</v>
      </c>
      <c r="P169" s="139">
        <f>O169*H169</f>
        <v>0</v>
      </c>
      <c r="Q169" s="139">
        <v>0</v>
      </c>
      <c r="R169" s="139">
        <f>Q169*H169</f>
        <v>0</v>
      </c>
      <c r="S169" s="139">
        <v>0</v>
      </c>
      <c r="T169" s="140">
        <f>S169*H169</f>
        <v>0</v>
      </c>
      <c r="AR169" s="141" t="s">
        <v>131</v>
      </c>
      <c r="AT169" s="141" t="s">
        <v>126</v>
      </c>
      <c r="AU169" s="141" t="s">
        <v>85</v>
      </c>
      <c r="AY169" s="15" t="s">
        <v>124</v>
      </c>
      <c r="BE169" s="142">
        <f>IF(N169="základní",J169,0)</f>
        <v>0</v>
      </c>
      <c r="BF169" s="142">
        <f>IF(N169="snížená",J169,0)</f>
        <v>0</v>
      </c>
      <c r="BG169" s="142">
        <f>IF(N169="zákl. přenesená",J169,0)</f>
        <v>0</v>
      </c>
      <c r="BH169" s="142">
        <f>IF(N169="sníž. přenesená",J169,0)</f>
        <v>0</v>
      </c>
      <c r="BI169" s="142">
        <f>IF(N169="nulová",J169,0)</f>
        <v>0</v>
      </c>
      <c r="BJ169" s="15" t="s">
        <v>83</v>
      </c>
      <c r="BK169" s="142">
        <f>ROUND(I169*H169,2)</f>
        <v>0</v>
      </c>
      <c r="BL169" s="15" t="s">
        <v>131</v>
      </c>
      <c r="BM169" s="141" t="s">
        <v>183</v>
      </c>
    </row>
    <row r="170" spans="2:65" s="1" customFormat="1" ht="18">
      <c r="B170" s="30"/>
      <c r="D170" s="143" t="s">
        <v>132</v>
      </c>
      <c r="F170" s="144" t="s">
        <v>181</v>
      </c>
      <c r="I170" s="145"/>
      <c r="L170" s="30"/>
      <c r="M170" s="146"/>
      <c r="T170" s="54"/>
      <c r="AT170" s="15" t="s">
        <v>132</v>
      </c>
      <c r="AU170" s="15" t="s">
        <v>85</v>
      </c>
    </row>
    <row r="171" spans="2:65" s="1" customFormat="1" ht="10">
      <c r="B171" s="30"/>
      <c r="D171" s="147" t="s">
        <v>133</v>
      </c>
      <c r="F171" s="148" t="s">
        <v>184</v>
      </c>
      <c r="I171" s="145"/>
      <c r="L171" s="30"/>
      <c r="M171" s="146"/>
      <c r="T171" s="54"/>
      <c r="AT171" s="15" t="s">
        <v>133</v>
      </c>
      <c r="AU171" s="15" t="s">
        <v>85</v>
      </c>
    </row>
    <row r="172" spans="2:65" s="1" customFormat="1" ht="16.5" customHeight="1">
      <c r="B172" s="30"/>
      <c r="C172" s="164" t="s">
        <v>156</v>
      </c>
      <c r="D172" s="164" t="s">
        <v>185</v>
      </c>
      <c r="E172" s="165" t="s">
        <v>186</v>
      </c>
      <c r="F172" s="166" t="s">
        <v>187</v>
      </c>
      <c r="G172" s="167" t="s">
        <v>188</v>
      </c>
      <c r="H172" s="168">
        <v>54.3</v>
      </c>
      <c r="I172" s="169"/>
      <c r="J172" s="170">
        <f>ROUND(I172*H172,2)</f>
        <v>0</v>
      </c>
      <c r="K172" s="166" t="s">
        <v>130</v>
      </c>
      <c r="L172" s="171"/>
      <c r="M172" s="172" t="s">
        <v>1</v>
      </c>
      <c r="N172" s="173" t="s">
        <v>40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147</v>
      </c>
      <c r="AT172" s="141" t="s">
        <v>185</v>
      </c>
      <c r="AU172" s="141" t="s">
        <v>85</v>
      </c>
      <c r="AY172" s="15" t="s">
        <v>124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83</v>
      </c>
      <c r="BK172" s="142">
        <f>ROUND(I172*H172,2)</f>
        <v>0</v>
      </c>
      <c r="BL172" s="15" t="s">
        <v>131</v>
      </c>
      <c r="BM172" s="141" t="s">
        <v>189</v>
      </c>
    </row>
    <row r="173" spans="2:65" s="1" customFormat="1" ht="10">
      <c r="B173" s="30"/>
      <c r="D173" s="143" t="s">
        <v>132</v>
      </c>
      <c r="F173" s="144" t="s">
        <v>187</v>
      </c>
      <c r="I173" s="145"/>
      <c r="L173" s="30"/>
      <c r="M173" s="146"/>
      <c r="T173" s="54"/>
      <c r="AT173" s="15" t="s">
        <v>132</v>
      </c>
      <c r="AU173" s="15" t="s">
        <v>85</v>
      </c>
    </row>
    <row r="174" spans="2:65" s="1" customFormat="1" ht="33" customHeight="1">
      <c r="B174" s="30"/>
      <c r="C174" s="130" t="s">
        <v>190</v>
      </c>
      <c r="D174" s="130" t="s">
        <v>126</v>
      </c>
      <c r="E174" s="131" t="s">
        <v>191</v>
      </c>
      <c r="F174" s="132" t="s">
        <v>192</v>
      </c>
      <c r="G174" s="133" t="s">
        <v>182</v>
      </c>
      <c r="H174" s="134">
        <v>10975</v>
      </c>
      <c r="I174" s="135"/>
      <c r="J174" s="136">
        <f>ROUND(I174*H174,2)</f>
        <v>0</v>
      </c>
      <c r="K174" s="132" t="s">
        <v>130</v>
      </c>
      <c r="L174" s="30"/>
      <c r="M174" s="137" t="s">
        <v>1</v>
      </c>
      <c r="N174" s="138" t="s">
        <v>40</v>
      </c>
      <c r="P174" s="139">
        <f>O174*H174</f>
        <v>0</v>
      </c>
      <c r="Q174" s="139">
        <v>0</v>
      </c>
      <c r="R174" s="139">
        <f>Q174*H174</f>
        <v>0</v>
      </c>
      <c r="S174" s="139">
        <v>0</v>
      </c>
      <c r="T174" s="140">
        <f>S174*H174</f>
        <v>0</v>
      </c>
      <c r="AR174" s="141" t="s">
        <v>131</v>
      </c>
      <c r="AT174" s="141" t="s">
        <v>126</v>
      </c>
      <c r="AU174" s="141" t="s">
        <v>85</v>
      </c>
      <c r="AY174" s="15" t="s">
        <v>124</v>
      </c>
      <c r="BE174" s="142">
        <f>IF(N174="základní",J174,0)</f>
        <v>0</v>
      </c>
      <c r="BF174" s="142">
        <f>IF(N174="snížená",J174,0)</f>
        <v>0</v>
      </c>
      <c r="BG174" s="142">
        <f>IF(N174="zákl. přenesená",J174,0)</f>
        <v>0</v>
      </c>
      <c r="BH174" s="142">
        <f>IF(N174="sníž. přenesená",J174,0)</f>
        <v>0</v>
      </c>
      <c r="BI174" s="142">
        <f>IF(N174="nulová",J174,0)</f>
        <v>0</v>
      </c>
      <c r="BJ174" s="15" t="s">
        <v>83</v>
      </c>
      <c r="BK174" s="142">
        <f>ROUND(I174*H174,2)</f>
        <v>0</v>
      </c>
      <c r="BL174" s="15" t="s">
        <v>131</v>
      </c>
      <c r="BM174" s="141" t="s">
        <v>193</v>
      </c>
    </row>
    <row r="175" spans="2:65" s="1" customFormat="1" ht="18">
      <c r="B175" s="30"/>
      <c r="D175" s="143" t="s">
        <v>132</v>
      </c>
      <c r="F175" s="144" t="s">
        <v>192</v>
      </c>
      <c r="I175" s="145"/>
      <c r="L175" s="30"/>
      <c r="M175" s="146"/>
      <c r="T175" s="54"/>
      <c r="AT175" s="15" t="s">
        <v>132</v>
      </c>
      <c r="AU175" s="15" t="s">
        <v>85</v>
      </c>
    </row>
    <row r="176" spans="2:65" s="1" customFormat="1" ht="10">
      <c r="B176" s="30"/>
      <c r="D176" s="147" t="s">
        <v>133</v>
      </c>
      <c r="F176" s="148" t="s">
        <v>194</v>
      </c>
      <c r="I176" s="145"/>
      <c r="L176" s="30"/>
      <c r="M176" s="146"/>
      <c r="T176" s="54"/>
      <c r="AT176" s="15" t="s">
        <v>133</v>
      </c>
      <c r="AU176" s="15" t="s">
        <v>85</v>
      </c>
    </row>
    <row r="177" spans="2:65" s="1" customFormat="1" ht="49" customHeight="1">
      <c r="B177" s="30"/>
      <c r="C177" s="130" t="s">
        <v>164</v>
      </c>
      <c r="D177" s="130" t="s">
        <v>126</v>
      </c>
      <c r="E177" s="131" t="s">
        <v>195</v>
      </c>
      <c r="F177" s="132" t="s">
        <v>196</v>
      </c>
      <c r="G177" s="133" t="s">
        <v>182</v>
      </c>
      <c r="H177" s="134">
        <v>1868</v>
      </c>
      <c r="I177" s="135"/>
      <c r="J177" s="136">
        <f>ROUND(I177*H177,2)</f>
        <v>0</v>
      </c>
      <c r="K177" s="132" t="s">
        <v>130</v>
      </c>
      <c r="L177" s="30"/>
      <c r="M177" s="137" t="s">
        <v>1</v>
      </c>
      <c r="N177" s="138" t="s">
        <v>40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131</v>
      </c>
      <c r="AT177" s="141" t="s">
        <v>126</v>
      </c>
      <c r="AU177" s="141" t="s">
        <v>85</v>
      </c>
      <c r="AY177" s="15" t="s">
        <v>124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83</v>
      </c>
      <c r="BK177" s="142">
        <f>ROUND(I177*H177,2)</f>
        <v>0</v>
      </c>
      <c r="BL177" s="15" t="s">
        <v>131</v>
      </c>
      <c r="BM177" s="141" t="s">
        <v>197</v>
      </c>
    </row>
    <row r="178" spans="2:65" s="1" customFormat="1" ht="27">
      <c r="B178" s="30"/>
      <c r="D178" s="143" t="s">
        <v>132</v>
      </c>
      <c r="F178" s="144" t="s">
        <v>196</v>
      </c>
      <c r="I178" s="145"/>
      <c r="L178" s="30"/>
      <c r="M178" s="146"/>
      <c r="T178" s="54"/>
      <c r="AT178" s="15" t="s">
        <v>132</v>
      </c>
      <c r="AU178" s="15" t="s">
        <v>85</v>
      </c>
    </row>
    <row r="179" spans="2:65" s="1" customFormat="1" ht="10">
      <c r="B179" s="30"/>
      <c r="D179" s="147" t="s">
        <v>133</v>
      </c>
      <c r="F179" s="148" t="s">
        <v>198</v>
      </c>
      <c r="I179" s="145"/>
      <c r="L179" s="30"/>
      <c r="M179" s="146"/>
      <c r="T179" s="54"/>
      <c r="AT179" s="15" t="s">
        <v>133</v>
      </c>
      <c r="AU179" s="15" t="s">
        <v>85</v>
      </c>
    </row>
    <row r="180" spans="2:65" s="1" customFormat="1" ht="37.75" customHeight="1">
      <c r="B180" s="30"/>
      <c r="C180" s="130" t="s">
        <v>8</v>
      </c>
      <c r="D180" s="130" t="s">
        <v>126</v>
      </c>
      <c r="E180" s="131" t="s">
        <v>199</v>
      </c>
      <c r="F180" s="132" t="s">
        <v>200</v>
      </c>
      <c r="G180" s="133" t="s">
        <v>182</v>
      </c>
      <c r="H180" s="134">
        <v>1868</v>
      </c>
      <c r="I180" s="135"/>
      <c r="J180" s="136">
        <f>ROUND(I180*H180,2)</f>
        <v>0</v>
      </c>
      <c r="K180" s="132" t="s">
        <v>130</v>
      </c>
      <c r="L180" s="30"/>
      <c r="M180" s="137" t="s">
        <v>1</v>
      </c>
      <c r="N180" s="138" t="s">
        <v>40</v>
      </c>
      <c r="P180" s="139">
        <f>O180*H180</f>
        <v>0</v>
      </c>
      <c r="Q180" s="139">
        <v>0</v>
      </c>
      <c r="R180" s="139">
        <f>Q180*H180</f>
        <v>0</v>
      </c>
      <c r="S180" s="139">
        <v>0</v>
      </c>
      <c r="T180" s="140">
        <f>S180*H180</f>
        <v>0</v>
      </c>
      <c r="AR180" s="141" t="s">
        <v>131</v>
      </c>
      <c r="AT180" s="141" t="s">
        <v>126</v>
      </c>
      <c r="AU180" s="141" t="s">
        <v>85</v>
      </c>
      <c r="AY180" s="15" t="s">
        <v>124</v>
      </c>
      <c r="BE180" s="142">
        <f>IF(N180="základní",J180,0)</f>
        <v>0</v>
      </c>
      <c r="BF180" s="142">
        <f>IF(N180="snížená",J180,0)</f>
        <v>0</v>
      </c>
      <c r="BG180" s="142">
        <f>IF(N180="zákl. přenesená",J180,0)</f>
        <v>0</v>
      </c>
      <c r="BH180" s="142">
        <f>IF(N180="sníž. přenesená",J180,0)</f>
        <v>0</v>
      </c>
      <c r="BI180" s="142">
        <f>IF(N180="nulová",J180,0)</f>
        <v>0</v>
      </c>
      <c r="BJ180" s="15" t="s">
        <v>83</v>
      </c>
      <c r="BK180" s="142">
        <f>ROUND(I180*H180,2)</f>
        <v>0</v>
      </c>
      <c r="BL180" s="15" t="s">
        <v>131</v>
      </c>
      <c r="BM180" s="141" t="s">
        <v>201</v>
      </c>
    </row>
    <row r="181" spans="2:65" s="1" customFormat="1" ht="27">
      <c r="B181" s="30"/>
      <c r="D181" s="143" t="s">
        <v>132</v>
      </c>
      <c r="F181" s="144" t="s">
        <v>200</v>
      </c>
      <c r="I181" s="145"/>
      <c r="L181" s="30"/>
      <c r="M181" s="146"/>
      <c r="T181" s="54"/>
      <c r="AT181" s="15" t="s">
        <v>132</v>
      </c>
      <c r="AU181" s="15" t="s">
        <v>85</v>
      </c>
    </row>
    <row r="182" spans="2:65" s="1" customFormat="1" ht="10">
      <c r="B182" s="30"/>
      <c r="D182" s="147" t="s">
        <v>133</v>
      </c>
      <c r="F182" s="148" t="s">
        <v>202</v>
      </c>
      <c r="I182" s="145"/>
      <c r="L182" s="30"/>
      <c r="M182" s="146"/>
      <c r="T182" s="54"/>
      <c r="AT182" s="15" t="s">
        <v>133</v>
      </c>
      <c r="AU182" s="15" t="s">
        <v>85</v>
      </c>
    </row>
    <row r="183" spans="2:65" s="1" customFormat="1" ht="21.75" customHeight="1">
      <c r="B183" s="30"/>
      <c r="C183" s="130" t="s">
        <v>168</v>
      </c>
      <c r="D183" s="130" t="s">
        <v>126</v>
      </c>
      <c r="E183" s="131" t="s">
        <v>203</v>
      </c>
      <c r="F183" s="132" t="s">
        <v>204</v>
      </c>
      <c r="G183" s="133" t="s">
        <v>129</v>
      </c>
      <c r="H183" s="134">
        <v>420.2</v>
      </c>
      <c r="I183" s="135"/>
      <c r="J183" s="136">
        <f>ROUND(I183*H183,2)</f>
        <v>0</v>
      </c>
      <c r="K183" s="132" t="s">
        <v>1</v>
      </c>
      <c r="L183" s="30"/>
      <c r="M183" s="137" t="s">
        <v>1</v>
      </c>
      <c r="N183" s="138" t="s">
        <v>40</v>
      </c>
      <c r="P183" s="139">
        <f>O183*H183</f>
        <v>0</v>
      </c>
      <c r="Q183" s="139">
        <v>0</v>
      </c>
      <c r="R183" s="139">
        <f>Q183*H183</f>
        <v>0</v>
      </c>
      <c r="S183" s="139">
        <v>0</v>
      </c>
      <c r="T183" s="140">
        <f>S183*H183</f>
        <v>0</v>
      </c>
      <c r="AR183" s="141" t="s">
        <v>131</v>
      </c>
      <c r="AT183" s="141" t="s">
        <v>126</v>
      </c>
      <c r="AU183" s="141" t="s">
        <v>85</v>
      </c>
      <c r="AY183" s="15" t="s">
        <v>124</v>
      </c>
      <c r="BE183" s="142">
        <f>IF(N183="základní",J183,0)</f>
        <v>0</v>
      </c>
      <c r="BF183" s="142">
        <f>IF(N183="snížená",J183,0)</f>
        <v>0</v>
      </c>
      <c r="BG183" s="142">
        <f>IF(N183="zákl. přenesená",J183,0)</f>
        <v>0</v>
      </c>
      <c r="BH183" s="142">
        <f>IF(N183="sníž. přenesená",J183,0)</f>
        <v>0</v>
      </c>
      <c r="BI183" s="142">
        <f>IF(N183="nulová",J183,0)</f>
        <v>0</v>
      </c>
      <c r="BJ183" s="15" t="s">
        <v>83</v>
      </c>
      <c r="BK183" s="142">
        <f>ROUND(I183*H183,2)</f>
        <v>0</v>
      </c>
      <c r="BL183" s="15" t="s">
        <v>131</v>
      </c>
      <c r="BM183" s="141" t="s">
        <v>205</v>
      </c>
    </row>
    <row r="184" spans="2:65" s="1" customFormat="1" ht="10">
      <c r="B184" s="30"/>
      <c r="D184" s="143" t="s">
        <v>132</v>
      </c>
      <c r="F184" s="144" t="s">
        <v>204</v>
      </c>
      <c r="I184" s="145"/>
      <c r="L184" s="30"/>
      <c r="M184" s="146"/>
      <c r="T184" s="54"/>
      <c r="AT184" s="15" t="s">
        <v>132</v>
      </c>
      <c r="AU184" s="15" t="s">
        <v>85</v>
      </c>
    </row>
    <row r="185" spans="2:65" s="12" customFormat="1" ht="20">
      <c r="B185" s="149"/>
      <c r="D185" s="143" t="s">
        <v>138</v>
      </c>
      <c r="E185" s="150" t="s">
        <v>1</v>
      </c>
      <c r="F185" s="151" t="s">
        <v>206</v>
      </c>
      <c r="H185" s="152">
        <v>420.2</v>
      </c>
      <c r="I185" s="153"/>
      <c r="L185" s="149"/>
      <c r="M185" s="154"/>
      <c r="T185" s="155"/>
      <c r="AT185" s="150" t="s">
        <v>138</v>
      </c>
      <c r="AU185" s="150" t="s">
        <v>85</v>
      </c>
      <c r="AV185" s="12" t="s">
        <v>85</v>
      </c>
      <c r="AW185" s="12" t="s">
        <v>33</v>
      </c>
      <c r="AX185" s="12" t="s">
        <v>75</v>
      </c>
      <c r="AY185" s="150" t="s">
        <v>124</v>
      </c>
    </row>
    <row r="186" spans="2:65" s="13" customFormat="1" ht="10">
      <c r="B186" s="156"/>
      <c r="D186" s="143" t="s">
        <v>138</v>
      </c>
      <c r="E186" s="157" t="s">
        <v>1</v>
      </c>
      <c r="F186" s="158" t="s">
        <v>140</v>
      </c>
      <c r="H186" s="159">
        <v>420.2</v>
      </c>
      <c r="I186" s="160"/>
      <c r="L186" s="156"/>
      <c r="M186" s="161"/>
      <c r="T186" s="162"/>
      <c r="AT186" s="157" t="s">
        <v>138</v>
      </c>
      <c r="AU186" s="157" t="s">
        <v>85</v>
      </c>
      <c r="AV186" s="13" t="s">
        <v>131</v>
      </c>
      <c r="AW186" s="13" t="s">
        <v>33</v>
      </c>
      <c r="AX186" s="13" t="s">
        <v>83</v>
      </c>
      <c r="AY186" s="157" t="s">
        <v>124</v>
      </c>
    </row>
    <row r="187" spans="2:65" s="1" customFormat="1" ht="24.15" customHeight="1">
      <c r="B187" s="30"/>
      <c r="C187" s="130" t="s">
        <v>207</v>
      </c>
      <c r="D187" s="130" t="s">
        <v>126</v>
      </c>
      <c r="E187" s="131" t="s">
        <v>208</v>
      </c>
      <c r="F187" s="132" t="s">
        <v>209</v>
      </c>
      <c r="G187" s="133" t="s">
        <v>129</v>
      </c>
      <c r="H187" s="134">
        <v>543</v>
      </c>
      <c r="I187" s="135"/>
      <c r="J187" s="136">
        <f>ROUND(I187*H187,2)</f>
        <v>0</v>
      </c>
      <c r="K187" s="132" t="s">
        <v>1</v>
      </c>
      <c r="L187" s="30"/>
      <c r="M187" s="137" t="s">
        <v>1</v>
      </c>
      <c r="N187" s="138" t="s">
        <v>40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131</v>
      </c>
      <c r="AT187" s="141" t="s">
        <v>126</v>
      </c>
      <c r="AU187" s="141" t="s">
        <v>85</v>
      </c>
      <c r="AY187" s="15" t="s">
        <v>124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83</v>
      </c>
      <c r="BK187" s="142">
        <f>ROUND(I187*H187,2)</f>
        <v>0</v>
      </c>
      <c r="BL187" s="15" t="s">
        <v>131</v>
      </c>
      <c r="BM187" s="141" t="s">
        <v>210</v>
      </c>
    </row>
    <row r="188" spans="2:65" s="1" customFormat="1" ht="10">
      <c r="B188" s="30"/>
      <c r="D188" s="143" t="s">
        <v>132</v>
      </c>
      <c r="F188" s="144" t="s">
        <v>209</v>
      </c>
      <c r="I188" s="145"/>
      <c r="L188" s="30"/>
      <c r="M188" s="146"/>
      <c r="T188" s="54"/>
      <c r="AT188" s="15" t="s">
        <v>132</v>
      </c>
      <c r="AU188" s="15" t="s">
        <v>85</v>
      </c>
    </row>
    <row r="189" spans="2:65" s="12" customFormat="1" ht="20">
      <c r="B189" s="149"/>
      <c r="D189" s="143" t="s">
        <v>138</v>
      </c>
      <c r="E189" s="150" t="s">
        <v>1</v>
      </c>
      <c r="F189" s="151" t="s">
        <v>211</v>
      </c>
      <c r="H189" s="152">
        <v>543</v>
      </c>
      <c r="I189" s="153"/>
      <c r="L189" s="149"/>
      <c r="M189" s="154"/>
      <c r="T189" s="155"/>
      <c r="AT189" s="150" t="s">
        <v>138</v>
      </c>
      <c r="AU189" s="150" t="s">
        <v>85</v>
      </c>
      <c r="AV189" s="12" t="s">
        <v>85</v>
      </c>
      <c r="AW189" s="12" t="s">
        <v>33</v>
      </c>
      <c r="AX189" s="12" t="s">
        <v>75</v>
      </c>
      <c r="AY189" s="150" t="s">
        <v>124</v>
      </c>
    </row>
    <row r="190" spans="2:65" s="13" customFormat="1" ht="10">
      <c r="B190" s="156"/>
      <c r="D190" s="143" t="s">
        <v>138</v>
      </c>
      <c r="E190" s="157" t="s">
        <v>1</v>
      </c>
      <c r="F190" s="158" t="s">
        <v>140</v>
      </c>
      <c r="H190" s="159">
        <v>543</v>
      </c>
      <c r="I190" s="160"/>
      <c r="L190" s="156"/>
      <c r="M190" s="161"/>
      <c r="T190" s="162"/>
      <c r="AT190" s="157" t="s">
        <v>138</v>
      </c>
      <c r="AU190" s="157" t="s">
        <v>85</v>
      </c>
      <c r="AV190" s="13" t="s">
        <v>131</v>
      </c>
      <c r="AW190" s="13" t="s">
        <v>33</v>
      </c>
      <c r="AX190" s="13" t="s">
        <v>83</v>
      </c>
      <c r="AY190" s="157" t="s">
        <v>124</v>
      </c>
    </row>
    <row r="191" spans="2:65" s="1" customFormat="1" ht="24.15" customHeight="1">
      <c r="B191" s="30"/>
      <c r="C191" s="130" t="s">
        <v>173</v>
      </c>
      <c r="D191" s="130" t="s">
        <v>126</v>
      </c>
      <c r="E191" s="131" t="s">
        <v>212</v>
      </c>
      <c r="F191" s="132" t="s">
        <v>213</v>
      </c>
      <c r="G191" s="133" t="s">
        <v>129</v>
      </c>
      <c r="H191" s="134">
        <v>3516</v>
      </c>
      <c r="I191" s="135"/>
      <c r="J191" s="136">
        <f>ROUND(I191*H191,2)</f>
        <v>0</v>
      </c>
      <c r="K191" s="132" t="s">
        <v>1</v>
      </c>
      <c r="L191" s="30"/>
      <c r="M191" s="137" t="s">
        <v>1</v>
      </c>
      <c r="N191" s="138" t="s">
        <v>40</v>
      </c>
      <c r="P191" s="139">
        <f>O191*H191</f>
        <v>0</v>
      </c>
      <c r="Q191" s="139">
        <v>0</v>
      </c>
      <c r="R191" s="139">
        <f>Q191*H191</f>
        <v>0</v>
      </c>
      <c r="S191" s="139">
        <v>0</v>
      </c>
      <c r="T191" s="140">
        <f>S191*H191</f>
        <v>0</v>
      </c>
      <c r="AR191" s="141" t="s">
        <v>131</v>
      </c>
      <c r="AT191" s="141" t="s">
        <v>126</v>
      </c>
      <c r="AU191" s="141" t="s">
        <v>85</v>
      </c>
      <c r="AY191" s="15" t="s">
        <v>124</v>
      </c>
      <c r="BE191" s="142">
        <f>IF(N191="základní",J191,0)</f>
        <v>0</v>
      </c>
      <c r="BF191" s="142">
        <f>IF(N191="snížená",J191,0)</f>
        <v>0</v>
      </c>
      <c r="BG191" s="142">
        <f>IF(N191="zákl. přenesená",J191,0)</f>
        <v>0</v>
      </c>
      <c r="BH191" s="142">
        <f>IF(N191="sníž. přenesená",J191,0)</f>
        <v>0</v>
      </c>
      <c r="BI191" s="142">
        <f>IF(N191="nulová",J191,0)</f>
        <v>0</v>
      </c>
      <c r="BJ191" s="15" t="s">
        <v>83</v>
      </c>
      <c r="BK191" s="142">
        <f>ROUND(I191*H191,2)</f>
        <v>0</v>
      </c>
      <c r="BL191" s="15" t="s">
        <v>131</v>
      </c>
      <c r="BM191" s="141" t="s">
        <v>214</v>
      </c>
    </row>
    <row r="192" spans="2:65" s="1" customFormat="1" ht="18">
      <c r="B192" s="30"/>
      <c r="D192" s="143" t="s">
        <v>132</v>
      </c>
      <c r="F192" s="144" t="s">
        <v>213</v>
      </c>
      <c r="I192" s="145"/>
      <c r="L192" s="30"/>
      <c r="M192" s="146"/>
      <c r="T192" s="54"/>
      <c r="AT192" s="15" t="s">
        <v>132</v>
      </c>
      <c r="AU192" s="15" t="s">
        <v>85</v>
      </c>
    </row>
    <row r="193" spans="2:65" s="12" customFormat="1" ht="20">
      <c r="B193" s="149"/>
      <c r="D193" s="143" t="s">
        <v>138</v>
      </c>
      <c r="E193" s="150" t="s">
        <v>1</v>
      </c>
      <c r="F193" s="151" t="s">
        <v>215</v>
      </c>
      <c r="H193" s="152">
        <v>3516</v>
      </c>
      <c r="I193" s="153"/>
      <c r="L193" s="149"/>
      <c r="M193" s="154"/>
      <c r="T193" s="155"/>
      <c r="AT193" s="150" t="s">
        <v>138</v>
      </c>
      <c r="AU193" s="150" t="s">
        <v>85</v>
      </c>
      <c r="AV193" s="12" t="s">
        <v>85</v>
      </c>
      <c r="AW193" s="12" t="s">
        <v>33</v>
      </c>
      <c r="AX193" s="12" t="s">
        <v>75</v>
      </c>
      <c r="AY193" s="150" t="s">
        <v>124</v>
      </c>
    </row>
    <row r="194" spans="2:65" s="13" customFormat="1" ht="10">
      <c r="B194" s="156"/>
      <c r="D194" s="143" t="s">
        <v>138</v>
      </c>
      <c r="E194" s="157" t="s">
        <v>1</v>
      </c>
      <c r="F194" s="158" t="s">
        <v>140</v>
      </c>
      <c r="H194" s="159">
        <v>3516</v>
      </c>
      <c r="I194" s="160"/>
      <c r="L194" s="156"/>
      <c r="M194" s="161"/>
      <c r="T194" s="162"/>
      <c r="AT194" s="157" t="s">
        <v>138</v>
      </c>
      <c r="AU194" s="157" t="s">
        <v>85</v>
      </c>
      <c r="AV194" s="13" t="s">
        <v>131</v>
      </c>
      <c r="AW194" s="13" t="s">
        <v>33</v>
      </c>
      <c r="AX194" s="13" t="s">
        <v>83</v>
      </c>
      <c r="AY194" s="157" t="s">
        <v>124</v>
      </c>
    </row>
    <row r="195" spans="2:65" s="1" customFormat="1" ht="16.5" customHeight="1">
      <c r="B195" s="30"/>
      <c r="C195" s="130" t="s">
        <v>216</v>
      </c>
      <c r="D195" s="130" t="s">
        <v>126</v>
      </c>
      <c r="E195" s="131" t="s">
        <v>217</v>
      </c>
      <c r="F195" s="132" t="s">
        <v>218</v>
      </c>
      <c r="G195" s="133" t="s">
        <v>129</v>
      </c>
      <c r="H195" s="134">
        <v>2786</v>
      </c>
      <c r="I195" s="135"/>
      <c r="J195" s="136">
        <f>ROUND(I195*H195,2)</f>
        <v>0</v>
      </c>
      <c r="K195" s="132" t="s">
        <v>1</v>
      </c>
      <c r="L195" s="30"/>
      <c r="M195" s="137" t="s">
        <v>1</v>
      </c>
      <c r="N195" s="138" t="s">
        <v>40</v>
      </c>
      <c r="P195" s="139">
        <f>O195*H195</f>
        <v>0</v>
      </c>
      <c r="Q195" s="139">
        <v>0</v>
      </c>
      <c r="R195" s="139">
        <f>Q195*H195</f>
        <v>0</v>
      </c>
      <c r="S195" s="139">
        <v>0</v>
      </c>
      <c r="T195" s="140">
        <f>S195*H195</f>
        <v>0</v>
      </c>
      <c r="AR195" s="141" t="s">
        <v>131</v>
      </c>
      <c r="AT195" s="141" t="s">
        <v>126</v>
      </c>
      <c r="AU195" s="141" t="s">
        <v>85</v>
      </c>
      <c r="AY195" s="15" t="s">
        <v>124</v>
      </c>
      <c r="BE195" s="142">
        <f>IF(N195="základní",J195,0)</f>
        <v>0</v>
      </c>
      <c r="BF195" s="142">
        <f>IF(N195="snížená",J195,0)</f>
        <v>0</v>
      </c>
      <c r="BG195" s="142">
        <f>IF(N195="zákl. přenesená",J195,0)</f>
        <v>0</v>
      </c>
      <c r="BH195" s="142">
        <f>IF(N195="sníž. přenesená",J195,0)</f>
        <v>0</v>
      </c>
      <c r="BI195" s="142">
        <f>IF(N195="nulová",J195,0)</f>
        <v>0</v>
      </c>
      <c r="BJ195" s="15" t="s">
        <v>83</v>
      </c>
      <c r="BK195" s="142">
        <f>ROUND(I195*H195,2)</f>
        <v>0</v>
      </c>
      <c r="BL195" s="15" t="s">
        <v>131</v>
      </c>
      <c r="BM195" s="141" t="s">
        <v>219</v>
      </c>
    </row>
    <row r="196" spans="2:65" s="1" customFormat="1" ht="10">
      <c r="B196" s="30"/>
      <c r="D196" s="143" t="s">
        <v>132</v>
      </c>
      <c r="F196" s="144" t="s">
        <v>218</v>
      </c>
      <c r="I196" s="145"/>
      <c r="L196" s="30"/>
      <c r="M196" s="146"/>
      <c r="T196" s="54"/>
      <c r="AT196" s="15" t="s">
        <v>132</v>
      </c>
      <c r="AU196" s="15" t="s">
        <v>85</v>
      </c>
    </row>
    <row r="197" spans="2:65" s="12" customFormat="1" ht="30">
      <c r="B197" s="149"/>
      <c r="D197" s="143" t="s">
        <v>138</v>
      </c>
      <c r="E197" s="150" t="s">
        <v>1</v>
      </c>
      <c r="F197" s="151" t="s">
        <v>220</v>
      </c>
      <c r="H197" s="152">
        <v>2786</v>
      </c>
      <c r="I197" s="153"/>
      <c r="L197" s="149"/>
      <c r="M197" s="154"/>
      <c r="T197" s="155"/>
      <c r="AT197" s="150" t="s">
        <v>138</v>
      </c>
      <c r="AU197" s="150" t="s">
        <v>85</v>
      </c>
      <c r="AV197" s="12" t="s">
        <v>85</v>
      </c>
      <c r="AW197" s="12" t="s">
        <v>33</v>
      </c>
      <c r="AX197" s="12" t="s">
        <v>75</v>
      </c>
      <c r="AY197" s="150" t="s">
        <v>124</v>
      </c>
    </row>
    <row r="198" spans="2:65" s="13" customFormat="1" ht="10">
      <c r="B198" s="156"/>
      <c r="D198" s="143" t="s">
        <v>138</v>
      </c>
      <c r="E198" s="157" t="s">
        <v>1</v>
      </c>
      <c r="F198" s="158" t="s">
        <v>140</v>
      </c>
      <c r="H198" s="159">
        <v>2786</v>
      </c>
      <c r="I198" s="160"/>
      <c r="L198" s="156"/>
      <c r="M198" s="161"/>
      <c r="T198" s="162"/>
      <c r="AT198" s="157" t="s">
        <v>138</v>
      </c>
      <c r="AU198" s="157" t="s">
        <v>85</v>
      </c>
      <c r="AV198" s="13" t="s">
        <v>131</v>
      </c>
      <c r="AW198" s="13" t="s">
        <v>33</v>
      </c>
      <c r="AX198" s="13" t="s">
        <v>83</v>
      </c>
      <c r="AY198" s="157" t="s">
        <v>124</v>
      </c>
    </row>
    <row r="199" spans="2:65" s="11" customFormat="1" ht="22.75" customHeight="1">
      <c r="B199" s="118"/>
      <c r="D199" s="119" t="s">
        <v>74</v>
      </c>
      <c r="E199" s="128" t="s">
        <v>85</v>
      </c>
      <c r="F199" s="128" t="s">
        <v>221</v>
      </c>
      <c r="I199" s="121"/>
      <c r="J199" s="129">
        <f>BK199</f>
        <v>0</v>
      </c>
      <c r="L199" s="118"/>
      <c r="M199" s="123"/>
      <c r="P199" s="124">
        <f>SUM(P200:P204)</f>
        <v>0</v>
      </c>
      <c r="R199" s="124">
        <f>SUM(R200:R204)</f>
        <v>0</v>
      </c>
      <c r="T199" s="125">
        <f>SUM(T200:T204)</f>
        <v>0</v>
      </c>
      <c r="AR199" s="119" t="s">
        <v>83</v>
      </c>
      <c r="AT199" s="126" t="s">
        <v>74</v>
      </c>
      <c r="AU199" s="126" t="s">
        <v>83</v>
      </c>
      <c r="AY199" s="119" t="s">
        <v>124</v>
      </c>
      <c r="BK199" s="127">
        <f>SUM(BK200:BK204)</f>
        <v>0</v>
      </c>
    </row>
    <row r="200" spans="2:65" s="1" customFormat="1" ht="24.15" customHeight="1">
      <c r="B200" s="30"/>
      <c r="C200" s="130" t="s">
        <v>177</v>
      </c>
      <c r="D200" s="130" t="s">
        <v>126</v>
      </c>
      <c r="E200" s="131" t="s">
        <v>222</v>
      </c>
      <c r="F200" s="132" t="s">
        <v>223</v>
      </c>
      <c r="G200" s="133" t="s">
        <v>129</v>
      </c>
      <c r="H200" s="134">
        <v>4.75</v>
      </c>
      <c r="I200" s="135"/>
      <c r="J200" s="136">
        <f>ROUND(I200*H200,2)</f>
        <v>0</v>
      </c>
      <c r="K200" s="132" t="s">
        <v>130</v>
      </c>
      <c r="L200" s="30"/>
      <c r="M200" s="137" t="s">
        <v>1</v>
      </c>
      <c r="N200" s="138" t="s">
        <v>40</v>
      </c>
      <c r="P200" s="139">
        <f>O200*H200</f>
        <v>0</v>
      </c>
      <c r="Q200" s="139">
        <v>0</v>
      </c>
      <c r="R200" s="139">
        <f>Q200*H200</f>
        <v>0</v>
      </c>
      <c r="S200" s="139">
        <v>0</v>
      </c>
      <c r="T200" s="140">
        <f>S200*H200</f>
        <v>0</v>
      </c>
      <c r="AR200" s="141" t="s">
        <v>131</v>
      </c>
      <c r="AT200" s="141" t="s">
        <v>126</v>
      </c>
      <c r="AU200" s="141" t="s">
        <v>85</v>
      </c>
      <c r="AY200" s="15" t="s">
        <v>124</v>
      </c>
      <c r="BE200" s="142">
        <f>IF(N200="základní",J200,0)</f>
        <v>0</v>
      </c>
      <c r="BF200" s="142">
        <f>IF(N200="snížená",J200,0)</f>
        <v>0</v>
      </c>
      <c r="BG200" s="142">
        <f>IF(N200="zákl. přenesená",J200,0)</f>
        <v>0</v>
      </c>
      <c r="BH200" s="142">
        <f>IF(N200="sníž. přenesená",J200,0)</f>
        <v>0</v>
      </c>
      <c r="BI200" s="142">
        <f>IF(N200="nulová",J200,0)</f>
        <v>0</v>
      </c>
      <c r="BJ200" s="15" t="s">
        <v>83</v>
      </c>
      <c r="BK200" s="142">
        <f>ROUND(I200*H200,2)</f>
        <v>0</v>
      </c>
      <c r="BL200" s="15" t="s">
        <v>131</v>
      </c>
      <c r="BM200" s="141" t="s">
        <v>224</v>
      </c>
    </row>
    <row r="201" spans="2:65" s="1" customFormat="1" ht="18">
      <c r="B201" s="30"/>
      <c r="D201" s="143" t="s">
        <v>132</v>
      </c>
      <c r="F201" s="144" t="s">
        <v>223</v>
      </c>
      <c r="I201" s="145"/>
      <c r="L201" s="30"/>
      <c r="M201" s="146"/>
      <c r="T201" s="54"/>
      <c r="AT201" s="15" t="s">
        <v>132</v>
      </c>
      <c r="AU201" s="15" t="s">
        <v>85</v>
      </c>
    </row>
    <row r="202" spans="2:65" s="1" customFormat="1" ht="10">
      <c r="B202" s="30"/>
      <c r="D202" s="147" t="s">
        <v>133</v>
      </c>
      <c r="F202" s="148" t="s">
        <v>225</v>
      </c>
      <c r="I202" s="145"/>
      <c r="L202" s="30"/>
      <c r="M202" s="146"/>
      <c r="T202" s="54"/>
      <c r="AT202" s="15" t="s">
        <v>133</v>
      </c>
      <c r="AU202" s="15" t="s">
        <v>85</v>
      </c>
    </row>
    <row r="203" spans="2:65" s="12" customFormat="1" ht="10">
      <c r="B203" s="149"/>
      <c r="D203" s="143" t="s">
        <v>138</v>
      </c>
      <c r="E203" s="150" t="s">
        <v>1</v>
      </c>
      <c r="F203" s="151" t="s">
        <v>226</v>
      </c>
      <c r="H203" s="152">
        <v>4.75</v>
      </c>
      <c r="I203" s="153"/>
      <c r="L203" s="149"/>
      <c r="M203" s="154"/>
      <c r="T203" s="155"/>
      <c r="AT203" s="150" t="s">
        <v>138</v>
      </c>
      <c r="AU203" s="150" t="s">
        <v>85</v>
      </c>
      <c r="AV203" s="12" t="s">
        <v>85</v>
      </c>
      <c r="AW203" s="12" t="s">
        <v>33</v>
      </c>
      <c r="AX203" s="12" t="s">
        <v>75</v>
      </c>
      <c r="AY203" s="150" t="s">
        <v>124</v>
      </c>
    </row>
    <row r="204" spans="2:65" s="13" customFormat="1" ht="10">
      <c r="B204" s="156"/>
      <c r="D204" s="143" t="s">
        <v>138</v>
      </c>
      <c r="E204" s="157" t="s">
        <v>1</v>
      </c>
      <c r="F204" s="158" t="s">
        <v>140</v>
      </c>
      <c r="H204" s="159">
        <v>4.75</v>
      </c>
      <c r="I204" s="160"/>
      <c r="L204" s="156"/>
      <c r="M204" s="161"/>
      <c r="T204" s="162"/>
      <c r="AT204" s="157" t="s">
        <v>138</v>
      </c>
      <c r="AU204" s="157" t="s">
        <v>85</v>
      </c>
      <c r="AV204" s="13" t="s">
        <v>131</v>
      </c>
      <c r="AW204" s="13" t="s">
        <v>33</v>
      </c>
      <c r="AX204" s="13" t="s">
        <v>83</v>
      </c>
      <c r="AY204" s="157" t="s">
        <v>124</v>
      </c>
    </row>
    <row r="205" spans="2:65" s="11" customFormat="1" ht="22.75" customHeight="1">
      <c r="B205" s="118"/>
      <c r="D205" s="119" t="s">
        <v>74</v>
      </c>
      <c r="E205" s="128" t="s">
        <v>141</v>
      </c>
      <c r="F205" s="128" t="s">
        <v>227</v>
      </c>
      <c r="I205" s="121"/>
      <c r="J205" s="129">
        <f>BK205</f>
        <v>0</v>
      </c>
      <c r="L205" s="118"/>
      <c r="M205" s="123"/>
      <c r="P205" s="124">
        <f>SUM(P206:P210)</f>
        <v>0</v>
      </c>
      <c r="R205" s="124">
        <f>SUM(R206:R210)</f>
        <v>0</v>
      </c>
      <c r="T205" s="125">
        <f>SUM(T206:T210)</f>
        <v>0</v>
      </c>
      <c r="AR205" s="119" t="s">
        <v>83</v>
      </c>
      <c r="AT205" s="126" t="s">
        <v>74</v>
      </c>
      <c r="AU205" s="126" t="s">
        <v>83</v>
      </c>
      <c r="AY205" s="119" t="s">
        <v>124</v>
      </c>
      <c r="BK205" s="127">
        <f>SUM(BK206:BK210)</f>
        <v>0</v>
      </c>
    </row>
    <row r="206" spans="2:65" s="1" customFormat="1" ht="24.15" customHeight="1">
      <c r="B206" s="30"/>
      <c r="C206" s="130" t="s">
        <v>7</v>
      </c>
      <c r="D206" s="130" t="s">
        <v>126</v>
      </c>
      <c r="E206" s="131" t="s">
        <v>228</v>
      </c>
      <c r="F206" s="132" t="s">
        <v>229</v>
      </c>
      <c r="G206" s="133" t="s">
        <v>230</v>
      </c>
      <c r="H206" s="134">
        <v>11</v>
      </c>
      <c r="I206" s="135"/>
      <c r="J206" s="136">
        <f>ROUND(I206*H206,2)</f>
        <v>0</v>
      </c>
      <c r="K206" s="132" t="s">
        <v>130</v>
      </c>
      <c r="L206" s="30"/>
      <c r="M206" s="137" t="s">
        <v>1</v>
      </c>
      <c r="N206" s="138" t="s">
        <v>40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131</v>
      </c>
      <c r="AT206" s="141" t="s">
        <v>126</v>
      </c>
      <c r="AU206" s="141" t="s">
        <v>85</v>
      </c>
      <c r="AY206" s="15" t="s">
        <v>124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83</v>
      </c>
      <c r="BK206" s="142">
        <f>ROUND(I206*H206,2)</f>
        <v>0</v>
      </c>
      <c r="BL206" s="15" t="s">
        <v>131</v>
      </c>
      <c r="BM206" s="141" t="s">
        <v>231</v>
      </c>
    </row>
    <row r="207" spans="2:65" s="1" customFormat="1" ht="18">
      <c r="B207" s="30"/>
      <c r="D207" s="143" t="s">
        <v>132</v>
      </c>
      <c r="F207" s="144" t="s">
        <v>229</v>
      </c>
      <c r="I207" s="145"/>
      <c r="L207" s="30"/>
      <c r="M207" s="146"/>
      <c r="T207" s="54"/>
      <c r="AT207" s="15" t="s">
        <v>132</v>
      </c>
      <c r="AU207" s="15" t="s">
        <v>85</v>
      </c>
    </row>
    <row r="208" spans="2:65" s="1" customFormat="1" ht="10">
      <c r="B208" s="30"/>
      <c r="D208" s="147" t="s">
        <v>133</v>
      </c>
      <c r="F208" s="148" t="s">
        <v>232</v>
      </c>
      <c r="I208" s="145"/>
      <c r="L208" s="30"/>
      <c r="M208" s="146"/>
      <c r="T208" s="54"/>
      <c r="AT208" s="15" t="s">
        <v>133</v>
      </c>
      <c r="AU208" s="15" t="s">
        <v>85</v>
      </c>
    </row>
    <row r="209" spans="2:65" s="1" customFormat="1" ht="24.15" customHeight="1">
      <c r="B209" s="30"/>
      <c r="C209" s="164" t="s">
        <v>183</v>
      </c>
      <c r="D209" s="164" t="s">
        <v>185</v>
      </c>
      <c r="E209" s="165" t="s">
        <v>233</v>
      </c>
      <c r="F209" s="166" t="s">
        <v>234</v>
      </c>
      <c r="G209" s="167" t="s">
        <v>230</v>
      </c>
      <c r="H209" s="168">
        <v>11</v>
      </c>
      <c r="I209" s="169"/>
      <c r="J209" s="170">
        <f>ROUND(I209*H209,2)</f>
        <v>0</v>
      </c>
      <c r="K209" s="166" t="s">
        <v>1</v>
      </c>
      <c r="L209" s="171"/>
      <c r="M209" s="172" t="s">
        <v>1</v>
      </c>
      <c r="N209" s="173" t="s">
        <v>40</v>
      </c>
      <c r="P209" s="139">
        <f>O209*H209</f>
        <v>0</v>
      </c>
      <c r="Q209" s="139">
        <v>0</v>
      </c>
      <c r="R209" s="139">
        <f>Q209*H209</f>
        <v>0</v>
      </c>
      <c r="S209" s="139">
        <v>0</v>
      </c>
      <c r="T209" s="140">
        <f>S209*H209</f>
        <v>0</v>
      </c>
      <c r="AR209" s="141" t="s">
        <v>147</v>
      </c>
      <c r="AT209" s="141" t="s">
        <v>185</v>
      </c>
      <c r="AU209" s="141" t="s">
        <v>85</v>
      </c>
      <c r="AY209" s="15" t="s">
        <v>124</v>
      </c>
      <c r="BE209" s="142">
        <f>IF(N209="základní",J209,0)</f>
        <v>0</v>
      </c>
      <c r="BF209" s="142">
        <f>IF(N209="snížená",J209,0)</f>
        <v>0</v>
      </c>
      <c r="BG209" s="142">
        <f>IF(N209="zákl. přenesená",J209,0)</f>
        <v>0</v>
      </c>
      <c r="BH209" s="142">
        <f>IF(N209="sníž. přenesená",J209,0)</f>
        <v>0</v>
      </c>
      <c r="BI209" s="142">
        <f>IF(N209="nulová",J209,0)</f>
        <v>0</v>
      </c>
      <c r="BJ209" s="15" t="s">
        <v>83</v>
      </c>
      <c r="BK209" s="142">
        <f>ROUND(I209*H209,2)</f>
        <v>0</v>
      </c>
      <c r="BL209" s="15" t="s">
        <v>131</v>
      </c>
      <c r="BM209" s="141" t="s">
        <v>235</v>
      </c>
    </row>
    <row r="210" spans="2:65" s="1" customFormat="1" ht="10">
      <c r="B210" s="30"/>
      <c r="D210" s="143" t="s">
        <v>132</v>
      </c>
      <c r="F210" s="144" t="s">
        <v>234</v>
      </c>
      <c r="I210" s="145"/>
      <c r="L210" s="30"/>
      <c r="M210" s="146"/>
      <c r="T210" s="54"/>
      <c r="AT210" s="15" t="s">
        <v>132</v>
      </c>
      <c r="AU210" s="15" t="s">
        <v>85</v>
      </c>
    </row>
    <row r="211" spans="2:65" s="11" customFormat="1" ht="22.75" customHeight="1">
      <c r="B211" s="118"/>
      <c r="D211" s="119" t="s">
        <v>74</v>
      </c>
      <c r="E211" s="128" t="s">
        <v>131</v>
      </c>
      <c r="F211" s="128" t="s">
        <v>236</v>
      </c>
      <c r="I211" s="121"/>
      <c r="J211" s="129">
        <f>BK211</f>
        <v>0</v>
      </c>
      <c r="L211" s="118"/>
      <c r="M211" s="123"/>
      <c r="P211" s="124">
        <f>SUM(P212:P222)</f>
        <v>0</v>
      </c>
      <c r="R211" s="124">
        <f>SUM(R212:R222)</f>
        <v>0</v>
      </c>
      <c r="T211" s="125">
        <f>SUM(T212:T222)</f>
        <v>0</v>
      </c>
      <c r="AR211" s="119" t="s">
        <v>83</v>
      </c>
      <c r="AT211" s="126" t="s">
        <v>74</v>
      </c>
      <c r="AU211" s="126" t="s">
        <v>83</v>
      </c>
      <c r="AY211" s="119" t="s">
        <v>124</v>
      </c>
      <c r="BK211" s="127">
        <f>SUM(BK212:BK222)</f>
        <v>0</v>
      </c>
    </row>
    <row r="212" spans="2:65" s="1" customFormat="1" ht="33" customHeight="1">
      <c r="B212" s="30"/>
      <c r="C212" s="130" t="s">
        <v>237</v>
      </c>
      <c r="D212" s="130" t="s">
        <v>126</v>
      </c>
      <c r="E212" s="131" t="s">
        <v>238</v>
      </c>
      <c r="F212" s="132" t="s">
        <v>239</v>
      </c>
      <c r="G212" s="133" t="s">
        <v>182</v>
      </c>
      <c r="H212" s="134">
        <v>22.1</v>
      </c>
      <c r="I212" s="135"/>
      <c r="J212" s="136">
        <f>ROUND(I212*H212,2)</f>
        <v>0</v>
      </c>
      <c r="K212" s="132" t="s">
        <v>130</v>
      </c>
      <c r="L212" s="30"/>
      <c r="M212" s="137" t="s">
        <v>1</v>
      </c>
      <c r="N212" s="138" t="s">
        <v>40</v>
      </c>
      <c r="P212" s="139">
        <f>O212*H212</f>
        <v>0</v>
      </c>
      <c r="Q212" s="139">
        <v>0</v>
      </c>
      <c r="R212" s="139">
        <f>Q212*H212</f>
        <v>0</v>
      </c>
      <c r="S212" s="139">
        <v>0</v>
      </c>
      <c r="T212" s="140">
        <f>S212*H212</f>
        <v>0</v>
      </c>
      <c r="AR212" s="141" t="s">
        <v>131</v>
      </c>
      <c r="AT212" s="141" t="s">
        <v>126</v>
      </c>
      <c r="AU212" s="141" t="s">
        <v>85</v>
      </c>
      <c r="AY212" s="15" t="s">
        <v>124</v>
      </c>
      <c r="BE212" s="142">
        <f>IF(N212="základní",J212,0)</f>
        <v>0</v>
      </c>
      <c r="BF212" s="142">
        <f>IF(N212="snížená",J212,0)</f>
        <v>0</v>
      </c>
      <c r="BG212" s="142">
        <f>IF(N212="zákl. přenesená",J212,0)</f>
        <v>0</v>
      </c>
      <c r="BH212" s="142">
        <f>IF(N212="sníž. přenesená",J212,0)</f>
        <v>0</v>
      </c>
      <c r="BI212" s="142">
        <f>IF(N212="nulová",J212,0)</f>
        <v>0</v>
      </c>
      <c r="BJ212" s="15" t="s">
        <v>83</v>
      </c>
      <c r="BK212" s="142">
        <f>ROUND(I212*H212,2)</f>
        <v>0</v>
      </c>
      <c r="BL212" s="15" t="s">
        <v>131</v>
      </c>
      <c r="BM212" s="141" t="s">
        <v>240</v>
      </c>
    </row>
    <row r="213" spans="2:65" s="1" customFormat="1" ht="18">
      <c r="B213" s="30"/>
      <c r="D213" s="143" t="s">
        <v>132</v>
      </c>
      <c r="F213" s="144" t="s">
        <v>239</v>
      </c>
      <c r="I213" s="145"/>
      <c r="L213" s="30"/>
      <c r="M213" s="146"/>
      <c r="T213" s="54"/>
      <c r="AT213" s="15" t="s">
        <v>132</v>
      </c>
      <c r="AU213" s="15" t="s">
        <v>85</v>
      </c>
    </row>
    <row r="214" spans="2:65" s="1" customFormat="1" ht="10">
      <c r="B214" s="30"/>
      <c r="D214" s="147" t="s">
        <v>133</v>
      </c>
      <c r="F214" s="148" t="s">
        <v>241</v>
      </c>
      <c r="I214" s="145"/>
      <c r="L214" s="30"/>
      <c r="M214" s="146"/>
      <c r="T214" s="54"/>
      <c r="AT214" s="15" t="s">
        <v>133</v>
      </c>
      <c r="AU214" s="15" t="s">
        <v>85</v>
      </c>
    </row>
    <row r="215" spans="2:65" s="1" customFormat="1" ht="33" customHeight="1">
      <c r="B215" s="30"/>
      <c r="C215" s="130" t="s">
        <v>189</v>
      </c>
      <c r="D215" s="130" t="s">
        <v>126</v>
      </c>
      <c r="E215" s="131" t="s">
        <v>242</v>
      </c>
      <c r="F215" s="132" t="s">
        <v>243</v>
      </c>
      <c r="G215" s="133" t="s">
        <v>230</v>
      </c>
      <c r="H215" s="134">
        <v>11</v>
      </c>
      <c r="I215" s="135"/>
      <c r="J215" s="136">
        <f>ROUND(I215*H215,2)</f>
        <v>0</v>
      </c>
      <c r="K215" s="132" t="s">
        <v>130</v>
      </c>
      <c r="L215" s="30"/>
      <c r="M215" s="137" t="s">
        <v>1</v>
      </c>
      <c r="N215" s="138" t="s">
        <v>40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131</v>
      </c>
      <c r="AT215" s="141" t="s">
        <v>126</v>
      </c>
      <c r="AU215" s="141" t="s">
        <v>85</v>
      </c>
      <c r="AY215" s="15" t="s">
        <v>124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83</v>
      </c>
      <c r="BK215" s="142">
        <f>ROUND(I215*H215,2)</f>
        <v>0</v>
      </c>
      <c r="BL215" s="15" t="s">
        <v>131</v>
      </c>
      <c r="BM215" s="141" t="s">
        <v>244</v>
      </c>
    </row>
    <row r="216" spans="2:65" s="1" customFormat="1" ht="18">
      <c r="B216" s="30"/>
      <c r="D216" s="143" t="s">
        <v>132</v>
      </c>
      <c r="F216" s="144" t="s">
        <v>243</v>
      </c>
      <c r="I216" s="145"/>
      <c r="L216" s="30"/>
      <c r="M216" s="146"/>
      <c r="T216" s="54"/>
      <c r="AT216" s="15" t="s">
        <v>132</v>
      </c>
      <c r="AU216" s="15" t="s">
        <v>85</v>
      </c>
    </row>
    <row r="217" spans="2:65" s="1" customFormat="1" ht="10">
      <c r="B217" s="30"/>
      <c r="D217" s="147" t="s">
        <v>133</v>
      </c>
      <c r="F217" s="148" t="s">
        <v>245</v>
      </c>
      <c r="I217" s="145"/>
      <c r="L217" s="30"/>
      <c r="M217" s="146"/>
      <c r="T217" s="54"/>
      <c r="AT217" s="15" t="s">
        <v>133</v>
      </c>
      <c r="AU217" s="15" t="s">
        <v>85</v>
      </c>
    </row>
    <row r="218" spans="2:65" s="1" customFormat="1" ht="16.5" customHeight="1">
      <c r="B218" s="30"/>
      <c r="C218" s="164" t="s">
        <v>246</v>
      </c>
      <c r="D218" s="164" t="s">
        <v>185</v>
      </c>
      <c r="E218" s="165" t="s">
        <v>247</v>
      </c>
      <c r="F218" s="166" t="s">
        <v>248</v>
      </c>
      <c r="G218" s="167" t="s">
        <v>230</v>
      </c>
      <c r="H218" s="168">
        <v>11</v>
      </c>
      <c r="I218" s="169"/>
      <c r="J218" s="170">
        <f>ROUND(I218*H218,2)</f>
        <v>0</v>
      </c>
      <c r="K218" s="166" t="s">
        <v>1</v>
      </c>
      <c r="L218" s="171"/>
      <c r="M218" s="172" t="s">
        <v>1</v>
      </c>
      <c r="N218" s="173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147</v>
      </c>
      <c r="AT218" s="141" t="s">
        <v>185</v>
      </c>
      <c r="AU218" s="141" t="s">
        <v>85</v>
      </c>
      <c r="AY218" s="15" t="s">
        <v>124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83</v>
      </c>
      <c r="BK218" s="142">
        <f>ROUND(I218*H218,2)</f>
        <v>0</v>
      </c>
      <c r="BL218" s="15" t="s">
        <v>131</v>
      </c>
      <c r="BM218" s="141" t="s">
        <v>249</v>
      </c>
    </row>
    <row r="219" spans="2:65" s="1" customFormat="1" ht="10">
      <c r="B219" s="30"/>
      <c r="D219" s="143" t="s">
        <v>132</v>
      </c>
      <c r="F219" s="144" t="s">
        <v>248</v>
      </c>
      <c r="I219" s="145"/>
      <c r="L219" s="30"/>
      <c r="M219" s="146"/>
      <c r="T219" s="54"/>
      <c r="AT219" s="15" t="s">
        <v>132</v>
      </c>
      <c r="AU219" s="15" t="s">
        <v>85</v>
      </c>
    </row>
    <row r="220" spans="2:65" s="1" customFormat="1" ht="55.5" customHeight="1">
      <c r="B220" s="30"/>
      <c r="C220" s="130" t="s">
        <v>193</v>
      </c>
      <c r="D220" s="130" t="s">
        <v>126</v>
      </c>
      <c r="E220" s="131" t="s">
        <v>250</v>
      </c>
      <c r="F220" s="132" t="s">
        <v>251</v>
      </c>
      <c r="G220" s="133" t="s">
        <v>182</v>
      </c>
      <c r="H220" s="134">
        <v>22.1</v>
      </c>
      <c r="I220" s="135"/>
      <c r="J220" s="136">
        <f>ROUND(I220*H220,2)</f>
        <v>0</v>
      </c>
      <c r="K220" s="132" t="s">
        <v>130</v>
      </c>
      <c r="L220" s="30"/>
      <c r="M220" s="137" t="s">
        <v>1</v>
      </c>
      <c r="N220" s="138" t="s">
        <v>40</v>
      </c>
      <c r="P220" s="139">
        <f>O220*H220</f>
        <v>0</v>
      </c>
      <c r="Q220" s="139">
        <v>0</v>
      </c>
      <c r="R220" s="139">
        <f>Q220*H220</f>
        <v>0</v>
      </c>
      <c r="S220" s="139">
        <v>0</v>
      </c>
      <c r="T220" s="140">
        <f>S220*H220</f>
        <v>0</v>
      </c>
      <c r="AR220" s="141" t="s">
        <v>131</v>
      </c>
      <c r="AT220" s="141" t="s">
        <v>126</v>
      </c>
      <c r="AU220" s="141" t="s">
        <v>85</v>
      </c>
      <c r="AY220" s="15" t="s">
        <v>124</v>
      </c>
      <c r="BE220" s="142">
        <f>IF(N220="základní",J220,0)</f>
        <v>0</v>
      </c>
      <c r="BF220" s="142">
        <f>IF(N220="snížená",J220,0)</f>
        <v>0</v>
      </c>
      <c r="BG220" s="142">
        <f>IF(N220="zákl. přenesená",J220,0)</f>
        <v>0</v>
      </c>
      <c r="BH220" s="142">
        <f>IF(N220="sníž. přenesená",J220,0)</f>
        <v>0</v>
      </c>
      <c r="BI220" s="142">
        <f>IF(N220="nulová",J220,0)</f>
        <v>0</v>
      </c>
      <c r="BJ220" s="15" t="s">
        <v>83</v>
      </c>
      <c r="BK220" s="142">
        <f>ROUND(I220*H220,2)</f>
        <v>0</v>
      </c>
      <c r="BL220" s="15" t="s">
        <v>131</v>
      </c>
      <c r="BM220" s="141" t="s">
        <v>252</v>
      </c>
    </row>
    <row r="221" spans="2:65" s="1" customFormat="1" ht="27">
      <c r="B221" s="30"/>
      <c r="D221" s="143" t="s">
        <v>132</v>
      </c>
      <c r="F221" s="144" t="s">
        <v>251</v>
      </c>
      <c r="I221" s="145"/>
      <c r="L221" s="30"/>
      <c r="M221" s="146"/>
      <c r="T221" s="54"/>
      <c r="AT221" s="15" t="s">
        <v>132</v>
      </c>
      <c r="AU221" s="15" t="s">
        <v>85</v>
      </c>
    </row>
    <row r="222" spans="2:65" s="1" customFormat="1" ht="10">
      <c r="B222" s="30"/>
      <c r="D222" s="147" t="s">
        <v>133</v>
      </c>
      <c r="F222" s="148" t="s">
        <v>253</v>
      </c>
      <c r="I222" s="145"/>
      <c r="L222" s="30"/>
      <c r="M222" s="146"/>
      <c r="T222" s="54"/>
      <c r="AT222" s="15" t="s">
        <v>133</v>
      </c>
      <c r="AU222" s="15" t="s">
        <v>85</v>
      </c>
    </row>
    <row r="223" spans="2:65" s="11" customFormat="1" ht="22.75" customHeight="1">
      <c r="B223" s="118"/>
      <c r="D223" s="119" t="s">
        <v>74</v>
      </c>
      <c r="E223" s="128" t="s">
        <v>149</v>
      </c>
      <c r="F223" s="128" t="s">
        <v>254</v>
      </c>
      <c r="I223" s="121"/>
      <c r="J223" s="129">
        <f>BK223</f>
        <v>0</v>
      </c>
      <c r="L223" s="118"/>
      <c r="M223" s="123"/>
      <c r="P223" s="124">
        <f>SUM(P224:P261)</f>
        <v>0</v>
      </c>
      <c r="R223" s="124">
        <f>SUM(R224:R261)</f>
        <v>0</v>
      </c>
      <c r="T223" s="125">
        <f>SUM(T224:T261)</f>
        <v>0</v>
      </c>
      <c r="AR223" s="119" t="s">
        <v>83</v>
      </c>
      <c r="AT223" s="126" t="s">
        <v>74</v>
      </c>
      <c r="AU223" s="126" t="s">
        <v>83</v>
      </c>
      <c r="AY223" s="119" t="s">
        <v>124</v>
      </c>
      <c r="BK223" s="127">
        <f>SUM(BK224:BK261)</f>
        <v>0</v>
      </c>
    </row>
    <row r="224" spans="2:65" s="1" customFormat="1" ht="66.75" customHeight="1">
      <c r="B224" s="30"/>
      <c r="C224" s="130" t="s">
        <v>255</v>
      </c>
      <c r="D224" s="130" t="s">
        <v>126</v>
      </c>
      <c r="E224" s="131" t="s">
        <v>256</v>
      </c>
      <c r="F224" s="132" t="s">
        <v>257</v>
      </c>
      <c r="G224" s="133" t="s">
        <v>182</v>
      </c>
      <c r="H224" s="134">
        <v>10975</v>
      </c>
      <c r="I224" s="135"/>
      <c r="J224" s="136">
        <f>ROUND(I224*H224,2)</f>
        <v>0</v>
      </c>
      <c r="K224" s="132" t="s">
        <v>130</v>
      </c>
      <c r="L224" s="30"/>
      <c r="M224" s="137" t="s">
        <v>1</v>
      </c>
      <c r="N224" s="138" t="s">
        <v>40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131</v>
      </c>
      <c r="AT224" s="141" t="s">
        <v>126</v>
      </c>
      <c r="AU224" s="141" t="s">
        <v>85</v>
      </c>
      <c r="AY224" s="15" t="s">
        <v>124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83</v>
      </c>
      <c r="BK224" s="142">
        <f>ROUND(I224*H224,2)</f>
        <v>0</v>
      </c>
      <c r="BL224" s="15" t="s">
        <v>131</v>
      </c>
      <c r="BM224" s="141" t="s">
        <v>258</v>
      </c>
    </row>
    <row r="225" spans="2:65" s="1" customFormat="1" ht="36">
      <c r="B225" s="30"/>
      <c r="D225" s="143" t="s">
        <v>132</v>
      </c>
      <c r="F225" s="144" t="s">
        <v>257</v>
      </c>
      <c r="I225" s="145"/>
      <c r="L225" s="30"/>
      <c r="M225" s="146"/>
      <c r="T225" s="54"/>
      <c r="AT225" s="15" t="s">
        <v>132</v>
      </c>
      <c r="AU225" s="15" t="s">
        <v>85</v>
      </c>
    </row>
    <row r="226" spans="2:65" s="1" customFormat="1" ht="10">
      <c r="B226" s="30"/>
      <c r="D226" s="147" t="s">
        <v>133</v>
      </c>
      <c r="F226" s="148" t="s">
        <v>259</v>
      </c>
      <c r="I226" s="145"/>
      <c r="L226" s="30"/>
      <c r="M226" s="146"/>
      <c r="T226" s="54"/>
      <c r="AT226" s="15" t="s">
        <v>133</v>
      </c>
      <c r="AU226" s="15" t="s">
        <v>85</v>
      </c>
    </row>
    <row r="227" spans="2:65" s="1" customFormat="1" ht="21.75" customHeight="1">
      <c r="B227" s="30"/>
      <c r="C227" s="164" t="s">
        <v>197</v>
      </c>
      <c r="D227" s="164" t="s">
        <v>185</v>
      </c>
      <c r="E227" s="165" t="s">
        <v>260</v>
      </c>
      <c r="F227" s="166" t="s">
        <v>261</v>
      </c>
      <c r="G227" s="167" t="s">
        <v>262</v>
      </c>
      <c r="H227" s="168">
        <v>172.85599999999999</v>
      </c>
      <c r="I227" s="169"/>
      <c r="J227" s="170">
        <f>ROUND(I227*H227,2)</f>
        <v>0</v>
      </c>
      <c r="K227" s="166" t="s">
        <v>130</v>
      </c>
      <c r="L227" s="171"/>
      <c r="M227" s="172" t="s">
        <v>1</v>
      </c>
      <c r="N227" s="173" t="s">
        <v>40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147</v>
      </c>
      <c r="AT227" s="141" t="s">
        <v>185</v>
      </c>
      <c r="AU227" s="141" t="s">
        <v>85</v>
      </c>
      <c r="AY227" s="15" t="s">
        <v>124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83</v>
      </c>
      <c r="BK227" s="142">
        <f>ROUND(I227*H227,2)</f>
        <v>0</v>
      </c>
      <c r="BL227" s="15" t="s">
        <v>131</v>
      </c>
      <c r="BM227" s="141" t="s">
        <v>263</v>
      </c>
    </row>
    <row r="228" spans="2:65" s="1" customFormat="1" ht="10">
      <c r="B228" s="30"/>
      <c r="D228" s="143" t="s">
        <v>132</v>
      </c>
      <c r="F228" s="144" t="s">
        <v>261</v>
      </c>
      <c r="I228" s="145"/>
      <c r="L228" s="30"/>
      <c r="M228" s="146"/>
      <c r="T228" s="54"/>
      <c r="AT228" s="15" t="s">
        <v>132</v>
      </c>
      <c r="AU228" s="15" t="s">
        <v>85</v>
      </c>
    </row>
    <row r="229" spans="2:65" s="12" customFormat="1" ht="30">
      <c r="B229" s="149"/>
      <c r="D229" s="143" t="s">
        <v>138</v>
      </c>
      <c r="E229" s="150" t="s">
        <v>1</v>
      </c>
      <c r="F229" s="151" t="s">
        <v>264</v>
      </c>
      <c r="H229" s="152">
        <v>172.85624999999999</v>
      </c>
      <c r="I229" s="153"/>
      <c r="L229" s="149"/>
      <c r="M229" s="154"/>
      <c r="T229" s="155"/>
      <c r="AT229" s="150" t="s">
        <v>138</v>
      </c>
      <c r="AU229" s="150" t="s">
        <v>85</v>
      </c>
      <c r="AV229" s="12" t="s">
        <v>85</v>
      </c>
      <c r="AW229" s="12" t="s">
        <v>33</v>
      </c>
      <c r="AX229" s="12" t="s">
        <v>83</v>
      </c>
      <c r="AY229" s="150" t="s">
        <v>124</v>
      </c>
    </row>
    <row r="230" spans="2:65" s="1" customFormat="1" ht="24.15" customHeight="1">
      <c r="B230" s="30"/>
      <c r="C230" s="130" t="s">
        <v>265</v>
      </c>
      <c r="D230" s="130" t="s">
        <v>126</v>
      </c>
      <c r="E230" s="131" t="s">
        <v>266</v>
      </c>
      <c r="F230" s="132" t="s">
        <v>267</v>
      </c>
      <c r="G230" s="133" t="s">
        <v>182</v>
      </c>
      <c r="H230" s="134">
        <v>20560</v>
      </c>
      <c r="I230" s="135"/>
      <c r="J230" s="136">
        <f>ROUND(I230*H230,2)</f>
        <v>0</v>
      </c>
      <c r="K230" s="132" t="s">
        <v>130</v>
      </c>
      <c r="L230" s="30"/>
      <c r="M230" s="137" t="s">
        <v>1</v>
      </c>
      <c r="N230" s="138" t="s">
        <v>40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131</v>
      </c>
      <c r="AT230" s="141" t="s">
        <v>126</v>
      </c>
      <c r="AU230" s="141" t="s">
        <v>85</v>
      </c>
      <c r="AY230" s="15" t="s">
        <v>124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83</v>
      </c>
      <c r="BK230" s="142">
        <f>ROUND(I230*H230,2)</f>
        <v>0</v>
      </c>
      <c r="BL230" s="15" t="s">
        <v>131</v>
      </c>
      <c r="BM230" s="141" t="s">
        <v>268</v>
      </c>
    </row>
    <row r="231" spans="2:65" s="1" customFormat="1" ht="18">
      <c r="B231" s="30"/>
      <c r="D231" s="143" t="s">
        <v>132</v>
      </c>
      <c r="F231" s="144" t="s">
        <v>267</v>
      </c>
      <c r="I231" s="145"/>
      <c r="L231" s="30"/>
      <c r="M231" s="146"/>
      <c r="T231" s="54"/>
      <c r="AT231" s="15" t="s">
        <v>132</v>
      </c>
      <c r="AU231" s="15" t="s">
        <v>85</v>
      </c>
    </row>
    <row r="232" spans="2:65" s="1" customFormat="1" ht="10">
      <c r="B232" s="30"/>
      <c r="D232" s="147" t="s">
        <v>133</v>
      </c>
      <c r="F232" s="148" t="s">
        <v>269</v>
      </c>
      <c r="I232" s="145"/>
      <c r="L232" s="30"/>
      <c r="M232" s="146"/>
      <c r="T232" s="54"/>
      <c r="AT232" s="15" t="s">
        <v>133</v>
      </c>
      <c r="AU232" s="15" t="s">
        <v>85</v>
      </c>
    </row>
    <row r="233" spans="2:65" s="1" customFormat="1" ht="33" customHeight="1">
      <c r="B233" s="30"/>
      <c r="C233" s="130" t="s">
        <v>201</v>
      </c>
      <c r="D233" s="130" t="s">
        <v>126</v>
      </c>
      <c r="E233" s="131" t="s">
        <v>270</v>
      </c>
      <c r="F233" s="132" t="s">
        <v>271</v>
      </c>
      <c r="G233" s="133" t="s">
        <v>182</v>
      </c>
      <c r="H233" s="134">
        <v>4800</v>
      </c>
      <c r="I233" s="135"/>
      <c r="J233" s="136">
        <f>ROUND(I233*H233,2)</f>
        <v>0</v>
      </c>
      <c r="K233" s="132" t="s">
        <v>130</v>
      </c>
      <c r="L233" s="30"/>
      <c r="M233" s="137" t="s">
        <v>1</v>
      </c>
      <c r="N233" s="138" t="s">
        <v>40</v>
      </c>
      <c r="P233" s="139">
        <f>O233*H233</f>
        <v>0</v>
      </c>
      <c r="Q233" s="139">
        <v>0</v>
      </c>
      <c r="R233" s="139">
        <f>Q233*H233</f>
        <v>0</v>
      </c>
      <c r="S233" s="139">
        <v>0</v>
      </c>
      <c r="T233" s="140">
        <f>S233*H233</f>
        <v>0</v>
      </c>
      <c r="AR233" s="141" t="s">
        <v>131</v>
      </c>
      <c r="AT233" s="141" t="s">
        <v>126</v>
      </c>
      <c r="AU233" s="141" t="s">
        <v>85</v>
      </c>
      <c r="AY233" s="15" t="s">
        <v>124</v>
      </c>
      <c r="BE233" s="142">
        <f>IF(N233="základní",J233,0)</f>
        <v>0</v>
      </c>
      <c r="BF233" s="142">
        <f>IF(N233="snížená",J233,0)</f>
        <v>0</v>
      </c>
      <c r="BG233" s="142">
        <f>IF(N233="zákl. přenesená",J233,0)</f>
        <v>0</v>
      </c>
      <c r="BH233" s="142">
        <f>IF(N233="sníž. přenesená",J233,0)</f>
        <v>0</v>
      </c>
      <c r="BI233" s="142">
        <f>IF(N233="nulová",J233,0)</f>
        <v>0</v>
      </c>
      <c r="BJ233" s="15" t="s">
        <v>83</v>
      </c>
      <c r="BK233" s="142">
        <f>ROUND(I233*H233,2)</f>
        <v>0</v>
      </c>
      <c r="BL233" s="15" t="s">
        <v>131</v>
      </c>
      <c r="BM233" s="141" t="s">
        <v>272</v>
      </c>
    </row>
    <row r="234" spans="2:65" s="1" customFormat="1" ht="18">
      <c r="B234" s="30"/>
      <c r="D234" s="143" t="s">
        <v>132</v>
      </c>
      <c r="F234" s="144" t="s">
        <v>271</v>
      </c>
      <c r="I234" s="145"/>
      <c r="L234" s="30"/>
      <c r="M234" s="146"/>
      <c r="T234" s="54"/>
      <c r="AT234" s="15" t="s">
        <v>132</v>
      </c>
      <c r="AU234" s="15" t="s">
        <v>85</v>
      </c>
    </row>
    <row r="235" spans="2:65" s="1" customFormat="1" ht="10">
      <c r="B235" s="30"/>
      <c r="D235" s="147" t="s">
        <v>133</v>
      </c>
      <c r="F235" s="148" t="s">
        <v>273</v>
      </c>
      <c r="I235" s="145"/>
      <c r="L235" s="30"/>
      <c r="M235" s="146"/>
      <c r="T235" s="54"/>
      <c r="AT235" s="15" t="s">
        <v>133</v>
      </c>
      <c r="AU235" s="15" t="s">
        <v>85</v>
      </c>
    </row>
    <row r="236" spans="2:65" s="12" customFormat="1" ht="10">
      <c r="B236" s="149"/>
      <c r="D236" s="143" t="s">
        <v>138</v>
      </c>
      <c r="E236" s="150" t="s">
        <v>1</v>
      </c>
      <c r="F236" s="151" t="s">
        <v>274</v>
      </c>
      <c r="H236" s="152">
        <v>4800</v>
      </c>
      <c r="I236" s="153"/>
      <c r="L236" s="149"/>
      <c r="M236" s="154"/>
      <c r="T236" s="155"/>
      <c r="AT236" s="150" t="s">
        <v>138</v>
      </c>
      <c r="AU236" s="150" t="s">
        <v>85</v>
      </c>
      <c r="AV236" s="12" t="s">
        <v>85</v>
      </c>
      <c r="AW236" s="12" t="s">
        <v>33</v>
      </c>
      <c r="AX236" s="12" t="s">
        <v>75</v>
      </c>
      <c r="AY236" s="150" t="s">
        <v>124</v>
      </c>
    </row>
    <row r="237" spans="2:65" s="13" customFormat="1" ht="10">
      <c r="B237" s="156"/>
      <c r="D237" s="143" t="s">
        <v>138</v>
      </c>
      <c r="E237" s="157" t="s">
        <v>1</v>
      </c>
      <c r="F237" s="158" t="s">
        <v>140</v>
      </c>
      <c r="H237" s="159">
        <v>4800</v>
      </c>
      <c r="I237" s="160"/>
      <c r="L237" s="156"/>
      <c r="M237" s="161"/>
      <c r="T237" s="162"/>
      <c r="AT237" s="157" t="s">
        <v>138</v>
      </c>
      <c r="AU237" s="157" t="s">
        <v>85</v>
      </c>
      <c r="AV237" s="13" t="s">
        <v>131</v>
      </c>
      <c r="AW237" s="13" t="s">
        <v>33</v>
      </c>
      <c r="AX237" s="13" t="s">
        <v>83</v>
      </c>
      <c r="AY237" s="157" t="s">
        <v>124</v>
      </c>
    </row>
    <row r="238" spans="2:65" s="1" customFormat="1" ht="16.5" customHeight="1">
      <c r="B238" s="30"/>
      <c r="C238" s="130" t="s">
        <v>275</v>
      </c>
      <c r="D238" s="130" t="s">
        <v>126</v>
      </c>
      <c r="E238" s="131" t="s">
        <v>276</v>
      </c>
      <c r="F238" s="132" t="s">
        <v>277</v>
      </c>
      <c r="G238" s="133" t="s">
        <v>129</v>
      </c>
      <c r="H238" s="134">
        <v>50</v>
      </c>
      <c r="I238" s="135"/>
      <c r="J238" s="136">
        <f>ROUND(I238*H238,2)</f>
        <v>0</v>
      </c>
      <c r="K238" s="132" t="s">
        <v>1</v>
      </c>
      <c r="L238" s="30"/>
      <c r="M238" s="137" t="s">
        <v>1</v>
      </c>
      <c r="N238" s="138" t="s">
        <v>40</v>
      </c>
      <c r="P238" s="139">
        <f>O238*H238</f>
        <v>0</v>
      </c>
      <c r="Q238" s="139">
        <v>0</v>
      </c>
      <c r="R238" s="139">
        <f>Q238*H238</f>
        <v>0</v>
      </c>
      <c r="S238" s="139">
        <v>0</v>
      </c>
      <c r="T238" s="140">
        <f>S238*H238</f>
        <v>0</v>
      </c>
      <c r="AR238" s="141" t="s">
        <v>131</v>
      </c>
      <c r="AT238" s="141" t="s">
        <v>126</v>
      </c>
      <c r="AU238" s="141" t="s">
        <v>85</v>
      </c>
      <c r="AY238" s="15" t="s">
        <v>124</v>
      </c>
      <c r="BE238" s="142">
        <f>IF(N238="základní",J238,0)</f>
        <v>0</v>
      </c>
      <c r="BF238" s="142">
        <f>IF(N238="snížená",J238,0)</f>
        <v>0</v>
      </c>
      <c r="BG238" s="142">
        <f>IF(N238="zákl. přenesená",J238,0)</f>
        <v>0</v>
      </c>
      <c r="BH238" s="142">
        <f>IF(N238="sníž. přenesená",J238,0)</f>
        <v>0</v>
      </c>
      <c r="BI238" s="142">
        <f>IF(N238="nulová",J238,0)</f>
        <v>0</v>
      </c>
      <c r="BJ238" s="15" t="s">
        <v>83</v>
      </c>
      <c r="BK238" s="142">
        <f>ROUND(I238*H238,2)</f>
        <v>0</v>
      </c>
      <c r="BL238" s="15" t="s">
        <v>131</v>
      </c>
      <c r="BM238" s="141" t="s">
        <v>278</v>
      </c>
    </row>
    <row r="239" spans="2:65" s="1" customFormat="1" ht="10">
      <c r="B239" s="30"/>
      <c r="D239" s="143" t="s">
        <v>132</v>
      </c>
      <c r="F239" s="144" t="s">
        <v>277</v>
      </c>
      <c r="I239" s="145"/>
      <c r="L239" s="30"/>
      <c r="M239" s="146"/>
      <c r="T239" s="54"/>
      <c r="AT239" s="15" t="s">
        <v>132</v>
      </c>
      <c r="AU239" s="15" t="s">
        <v>85</v>
      </c>
    </row>
    <row r="240" spans="2:65" s="12" customFormat="1" ht="10">
      <c r="B240" s="149"/>
      <c r="D240" s="143" t="s">
        <v>138</v>
      </c>
      <c r="E240" s="150" t="s">
        <v>1</v>
      </c>
      <c r="F240" s="151" t="s">
        <v>279</v>
      </c>
      <c r="H240" s="152">
        <v>50</v>
      </c>
      <c r="I240" s="153"/>
      <c r="L240" s="149"/>
      <c r="M240" s="154"/>
      <c r="T240" s="155"/>
      <c r="AT240" s="150" t="s">
        <v>138</v>
      </c>
      <c r="AU240" s="150" t="s">
        <v>85</v>
      </c>
      <c r="AV240" s="12" t="s">
        <v>85</v>
      </c>
      <c r="AW240" s="12" t="s">
        <v>33</v>
      </c>
      <c r="AX240" s="12" t="s">
        <v>75</v>
      </c>
      <c r="AY240" s="150" t="s">
        <v>124</v>
      </c>
    </row>
    <row r="241" spans="2:65" s="13" customFormat="1" ht="10">
      <c r="B241" s="156"/>
      <c r="D241" s="143" t="s">
        <v>138</v>
      </c>
      <c r="E241" s="157" t="s">
        <v>1</v>
      </c>
      <c r="F241" s="158" t="s">
        <v>140</v>
      </c>
      <c r="H241" s="159">
        <v>50</v>
      </c>
      <c r="I241" s="160"/>
      <c r="L241" s="156"/>
      <c r="M241" s="161"/>
      <c r="T241" s="162"/>
      <c r="AT241" s="157" t="s">
        <v>138</v>
      </c>
      <c r="AU241" s="157" t="s">
        <v>85</v>
      </c>
      <c r="AV241" s="13" t="s">
        <v>131</v>
      </c>
      <c r="AW241" s="13" t="s">
        <v>33</v>
      </c>
      <c r="AX241" s="13" t="s">
        <v>83</v>
      </c>
      <c r="AY241" s="157" t="s">
        <v>124</v>
      </c>
    </row>
    <row r="242" spans="2:65" s="1" customFormat="1" ht="49" customHeight="1">
      <c r="B242" s="30"/>
      <c r="C242" s="130" t="s">
        <v>205</v>
      </c>
      <c r="D242" s="130" t="s">
        <v>126</v>
      </c>
      <c r="E242" s="131" t="s">
        <v>280</v>
      </c>
      <c r="F242" s="132" t="s">
        <v>281</v>
      </c>
      <c r="G242" s="133" t="s">
        <v>182</v>
      </c>
      <c r="H242" s="134">
        <v>8322</v>
      </c>
      <c r="I242" s="135"/>
      <c r="J242" s="136">
        <f>ROUND(I242*H242,2)</f>
        <v>0</v>
      </c>
      <c r="K242" s="132" t="s">
        <v>130</v>
      </c>
      <c r="L242" s="30"/>
      <c r="M242" s="137" t="s">
        <v>1</v>
      </c>
      <c r="N242" s="138" t="s">
        <v>40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131</v>
      </c>
      <c r="AT242" s="141" t="s">
        <v>126</v>
      </c>
      <c r="AU242" s="141" t="s">
        <v>85</v>
      </c>
      <c r="AY242" s="15" t="s">
        <v>124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5" t="s">
        <v>83</v>
      </c>
      <c r="BK242" s="142">
        <f>ROUND(I242*H242,2)</f>
        <v>0</v>
      </c>
      <c r="BL242" s="15" t="s">
        <v>131</v>
      </c>
      <c r="BM242" s="141" t="s">
        <v>282</v>
      </c>
    </row>
    <row r="243" spans="2:65" s="1" customFormat="1" ht="27">
      <c r="B243" s="30"/>
      <c r="D243" s="143" t="s">
        <v>132</v>
      </c>
      <c r="F243" s="144" t="s">
        <v>281</v>
      </c>
      <c r="I243" s="145"/>
      <c r="L243" s="30"/>
      <c r="M243" s="146"/>
      <c r="T243" s="54"/>
      <c r="AT243" s="15" t="s">
        <v>132</v>
      </c>
      <c r="AU243" s="15" t="s">
        <v>85</v>
      </c>
    </row>
    <row r="244" spans="2:65" s="1" customFormat="1" ht="10">
      <c r="B244" s="30"/>
      <c r="D244" s="147" t="s">
        <v>133</v>
      </c>
      <c r="F244" s="148" t="s">
        <v>283</v>
      </c>
      <c r="I244" s="145"/>
      <c r="L244" s="30"/>
      <c r="M244" s="146"/>
      <c r="T244" s="54"/>
      <c r="AT244" s="15" t="s">
        <v>133</v>
      </c>
      <c r="AU244" s="15" t="s">
        <v>85</v>
      </c>
    </row>
    <row r="245" spans="2:65" s="1" customFormat="1" ht="44.25" customHeight="1">
      <c r="B245" s="30"/>
      <c r="C245" s="130" t="s">
        <v>284</v>
      </c>
      <c r="D245" s="130" t="s">
        <v>126</v>
      </c>
      <c r="E245" s="131" t="s">
        <v>285</v>
      </c>
      <c r="F245" s="132" t="s">
        <v>286</v>
      </c>
      <c r="G245" s="133" t="s">
        <v>182</v>
      </c>
      <c r="H245" s="134">
        <v>1868</v>
      </c>
      <c r="I245" s="135"/>
      <c r="J245" s="136">
        <f>ROUND(I245*H245,2)</f>
        <v>0</v>
      </c>
      <c r="K245" s="132" t="s">
        <v>130</v>
      </c>
      <c r="L245" s="30"/>
      <c r="M245" s="137" t="s">
        <v>1</v>
      </c>
      <c r="N245" s="138" t="s">
        <v>40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131</v>
      </c>
      <c r="AT245" s="141" t="s">
        <v>126</v>
      </c>
      <c r="AU245" s="141" t="s">
        <v>85</v>
      </c>
      <c r="AY245" s="15" t="s">
        <v>124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83</v>
      </c>
      <c r="BK245" s="142">
        <f>ROUND(I245*H245,2)</f>
        <v>0</v>
      </c>
      <c r="BL245" s="15" t="s">
        <v>131</v>
      </c>
      <c r="BM245" s="141" t="s">
        <v>287</v>
      </c>
    </row>
    <row r="246" spans="2:65" s="1" customFormat="1" ht="27">
      <c r="B246" s="30"/>
      <c r="D246" s="143" t="s">
        <v>132</v>
      </c>
      <c r="F246" s="144" t="s">
        <v>286</v>
      </c>
      <c r="I246" s="145"/>
      <c r="L246" s="30"/>
      <c r="M246" s="146"/>
      <c r="T246" s="54"/>
      <c r="AT246" s="15" t="s">
        <v>132</v>
      </c>
      <c r="AU246" s="15" t="s">
        <v>85</v>
      </c>
    </row>
    <row r="247" spans="2:65" s="1" customFormat="1" ht="10">
      <c r="B247" s="30"/>
      <c r="D247" s="147" t="s">
        <v>133</v>
      </c>
      <c r="F247" s="148" t="s">
        <v>288</v>
      </c>
      <c r="I247" s="145"/>
      <c r="L247" s="30"/>
      <c r="M247" s="146"/>
      <c r="T247" s="54"/>
      <c r="AT247" s="15" t="s">
        <v>133</v>
      </c>
      <c r="AU247" s="15" t="s">
        <v>85</v>
      </c>
    </row>
    <row r="248" spans="2:65" s="1" customFormat="1" ht="24.15" customHeight="1">
      <c r="B248" s="30"/>
      <c r="C248" s="130" t="s">
        <v>210</v>
      </c>
      <c r="D248" s="130" t="s">
        <v>126</v>
      </c>
      <c r="E248" s="131" t="s">
        <v>289</v>
      </c>
      <c r="F248" s="132" t="s">
        <v>290</v>
      </c>
      <c r="G248" s="133" t="s">
        <v>182</v>
      </c>
      <c r="H248" s="134">
        <v>8322</v>
      </c>
      <c r="I248" s="135"/>
      <c r="J248" s="136">
        <f>ROUND(I248*H248,2)</f>
        <v>0</v>
      </c>
      <c r="K248" s="132" t="s">
        <v>130</v>
      </c>
      <c r="L248" s="30"/>
      <c r="M248" s="137" t="s">
        <v>1</v>
      </c>
      <c r="N248" s="138" t="s">
        <v>40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131</v>
      </c>
      <c r="AT248" s="141" t="s">
        <v>126</v>
      </c>
      <c r="AU248" s="141" t="s">
        <v>85</v>
      </c>
      <c r="AY248" s="15" t="s">
        <v>124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5" t="s">
        <v>83</v>
      </c>
      <c r="BK248" s="142">
        <f>ROUND(I248*H248,2)</f>
        <v>0</v>
      </c>
      <c r="BL248" s="15" t="s">
        <v>131</v>
      </c>
      <c r="BM248" s="141" t="s">
        <v>291</v>
      </c>
    </row>
    <row r="249" spans="2:65" s="1" customFormat="1" ht="10">
      <c r="B249" s="30"/>
      <c r="D249" s="143" t="s">
        <v>132</v>
      </c>
      <c r="F249" s="144" t="s">
        <v>290</v>
      </c>
      <c r="I249" s="145"/>
      <c r="L249" s="30"/>
      <c r="M249" s="146"/>
      <c r="T249" s="54"/>
      <c r="AT249" s="15" t="s">
        <v>132</v>
      </c>
      <c r="AU249" s="15" t="s">
        <v>85</v>
      </c>
    </row>
    <row r="250" spans="2:65" s="1" customFormat="1" ht="10">
      <c r="B250" s="30"/>
      <c r="D250" s="147" t="s">
        <v>133</v>
      </c>
      <c r="F250" s="148" t="s">
        <v>292</v>
      </c>
      <c r="I250" s="145"/>
      <c r="L250" s="30"/>
      <c r="M250" s="146"/>
      <c r="T250" s="54"/>
      <c r="AT250" s="15" t="s">
        <v>133</v>
      </c>
      <c r="AU250" s="15" t="s">
        <v>85</v>
      </c>
    </row>
    <row r="251" spans="2:65" s="1" customFormat="1" ht="24.15" customHeight="1">
      <c r="B251" s="30"/>
      <c r="C251" s="130" t="s">
        <v>293</v>
      </c>
      <c r="D251" s="130" t="s">
        <v>126</v>
      </c>
      <c r="E251" s="131" t="s">
        <v>294</v>
      </c>
      <c r="F251" s="132" t="s">
        <v>295</v>
      </c>
      <c r="G251" s="133" t="s">
        <v>182</v>
      </c>
      <c r="H251" s="134">
        <v>8322</v>
      </c>
      <c r="I251" s="135"/>
      <c r="J251" s="136">
        <f>ROUND(I251*H251,2)</f>
        <v>0</v>
      </c>
      <c r="K251" s="132" t="s">
        <v>130</v>
      </c>
      <c r="L251" s="30"/>
      <c r="M251" s="137" t="s">
        <v>1</v>
      </c>
      <c r="N251" s="138" t="s">
        <v>40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131</v>
      </c>
      <c r="AT251" s="141" t="s">
        <v>126</v>
      </c>
      <c r="AU251" s="141" t="s">
        <v>85</v>
      </c>
      <c r="AY251" s="15" t="s">
        <v>124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83</v>
      </c>
      <c r="BK251" s="142">
        <f>ROUND(I251*H251,2)</f>
        <v>0</v>
      </c>
      <c r="BL251" s="15" t="s">
        <v>131</v>
      </c>
      <c r="BM251" s="141" t="s">
        <v>296</v>
      </c>
    </row>
    <row r="252" spans="2:65" s="1" customFormat="1" ht="18">
      <c r="B252" s="30"/>
      <c r="D252" s="143" t="s">
        <v>132</v>
      </c>
      <c r="F252" s="144" t="s">
        <v>295</v>
      </c>
      <c r="I252" s="145"/>
      <c r="L252" s="30"/>
      <c r="M252" s="146"/>
      <c r="T252" s="54"/>
      <c r="AT252" s="15" t="s">
        <v>132</v>
      </c>
      <c r="AU252" s="15" t="s">
        <v>85</v>
      </c>
    </row>
    <row r="253" spans="2:65" s="1" customFormat="1" ht="10">
      <c r="B253" s="30"/>
      <c r="D253" s="147" t="s">
        <v>133</v>
      </c>
      <c r="F253" s="148" t="s">
        <v>297</v>
      </c>
      <c r="I253" s="145"/>
      <c r="L253" s="30"/>
      <c r="M253" s="146"/>
      <c r="T253" s="54"/>
      <c r="AT253" s="15" t="s">
        <v>133</v>
      </c>
      <c r="AU253" s="15" t="s">
        <v>85</v>
      </c>
    </row>
    <row r="254" spans="2:65" s="1" customFormat="1" ht="44.25" customHeight="1">
      <c r="B254" s="30"/>
      <c r="C254" s="130" t="s">
        <v>214</v>
      </c>
      <c r="D254" s="130" t="s">
        <v>126</v>
      </c>
      <c r="E254" s="131" t="s">
        <v>298</v>
      </c>
      <c r="F254" s="132" t="s">
        <v>299</v>
      </c>
      <c r="G254" s="133" t="s">
        <v>182</v>
      </c>
      <c r="H254" s="134">
        <v>8322</v>
      </c>
      <c r="I254" s="135"/>
      <c r="J254" s="136">
        <f>ROUND(I254*H254,2)</f>
        <v>0</v>
      </c>
      <c r="K254" s="132" t="s">
        <v>130</v>
      </c>
      <c r="L254" s="30"/>
      <c r="M254" s="137" t="s">
        <v>1</v>
      </c>
      <c r="N254" s="138" t="s">
        <v>40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131</v>
      </c>
      <c r="AT254" s="141" t="s">
        <v>126</v>
      </c>
      <c r="AU254" s="141" t="s">
        <v>85</v>
      </c>
      <c r="AY254" s="15" t="s">
        <v>124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5" t="s">
        <v>83</v>
      </c>
      <c r="BK254" s="142">
        <f>ROUND(I254*H254,2)</f>
        <v>0</v>
      </c>
      <c r="BL254" s="15" t="s">
        <v>131</v>
      </c>
      <c r="BM254" s="141" t="s">
        <v>300</v>
      </c>
    </row>
    <row r="255" spans="2:65" s="1" customFormat="1" ht="27">
      <c r="B255" s="30"/>
      <c r="D255" s="143" t="s">
        <v>132</v>
      </c>
      <c r="F255" s="144" t="s">
        <v>299</v>
      </c>
      <c r="I255" s="145"/>
      <c r="L255" s="30"/>
      <c r="M255" s="146"/>
      <c r="T255" s="54"/>
      <c r="AT255" s="15" t="s">
        <v>132</v>
      </c>
      <c r="AU255" s="15" t="s">
        <v>85</v>
      </c>
    </row>
    <row r="256" spans="2:65" s="1" customFormat="1" ht="10">
      <c r="B256" s="30"/>
      <c r="D256" s="147" t="s">
        <v>133</v>
      </c>
      <c r="F256" s="148" t="s">
        <v>301</v>
      </c>
      <c r="I256" s="145"/>
      <c r="L256" s="30"/>
      <c r="M256" s="146"/>
      <c r="T256" s="54"/>
      <c r="AT256" s="15" t="s">
        <v>133</v>
      </c>
      <c r="AU256" s="15" t="s">
        <v>85</v>
      </c>
    </row>
    <row r="257" spans="2:65" s="1" customFormat="1" ht="49" customHeight="1">
      <c r="B257" s="30"/>
      <c r="C257" s="130" t="s">
        <v>302</v>
      </c>
      <c r="D257" s="130" t="s">
        <v>126</v>
      </c>
      <c r="E257" s="131" t="s">
        <v>303</v>
      </c>
      <c r="F257" s="132" t="s">
        <v>304</v>
      </c>
      <c r="G257" s="133" t="s">
        <v>182</v>
      </c>
      <c r="H257" s="134">
        <v>92</v>
      </c>
      <c r="I257" s="135"/>
      <c r="J257" s="136">
        <f>ROUND(I257*H257,2)</f>
        <v>0</v>
      </c>
      <c r="K257" s="132" t="s">
        <v>130</v>
      </c>
      <c r="L257" s="30"/>
      <c r="M257" s="137" t="s">
        <v>1</v>
      </c>
      <c r="N257" s="138" t="s">
        <v>40</v>
      </c>
      <c r="P257" s="139">
        <f>O257*H257</f>
        <v>0</v>
      </c>
      <c r="Q257" s="139">
        <v>0</v>
      </c>
      <c r="R257" s="139">
        <f>Q257*H257</f>
        <v>0</v>
      </c>
      <c r="S257" s="139">
        <v>0</v>
      </c>
      <c r="T257" s="140">
        <f>S257*H257</f>
        <v>0</v>
      </c>
      <c r="AR257" s="141" t="s">
        <v>131</v>
      </c>
      <c r="AT257" s="141" t="s">
        <v>126</v>
      </c>
      <c r="AU257" s="141" t="s">
        <v>85</v>
      </c>
      <c r="AY257" s="15" t="s">
        <v>124</v>
      </c>
      <c r="BE257" s="142">
        <f>IF(N257="základní",J257,0)</f>
        <v>0</v>
      </c>
      <c r="BF257" s="142">
        <f>IF(N257="snížená",J257,0)</f>
        <v>0</v>
      </c>
      <c r="BG257" s="142">
        <f>IF(N257="zákl. přenesená",J257,0)</f>
        <v>0</v>
      </c>
      <c r="BH257" s="142">
        <f>IF(N257="sníž. přenesená",J257,0)</f>
        <v>0</v>
      </c>
      <c r="BI257" s="142">
        <f>IF(N257="nulová",J257,0)</f>
        <v>0</v>
      </c>
      <c r="BJ257" s="15" t="s">
        <v>83</v>
      </c>
      <c r="BK257" s="142">
        <f>ROUND(I257*H257,2)</f>
        <v>0</v>
      </c>
      <c r="BL257" s="15" t="s">
        <v>131</v>
      </c>
      <c r="BM257" s="141" t="s">
        <v>305</v>
      </c>
    </row>
    <row r="258" spans="2:65" s="1" customFormat="1" ht="27">
      <c r="B258" s="30"/>
      <c r="D258" s="143" t="s">
        <v>132</v>
      </c>
      <c r="F258" s="144" t="s">
        <v>304</v>
      </c>
      <c r="I258" s="145"/>
      <c r="L258" s="30"/>
      <c r="M258" s="146"/>
      <c r="T258" s="54"/>
      <c r="AT258" s="15" t="s">
        <v>132</v>
      </c>
      <c r="AU258" s="15" t="s">
        <v>85</v>
      </c>
    </row>
    <row r="259" spans="2:65" s="1" customFormat="1" ht="10">
      <c r="B259" s="30"/>
      <c r="D259" s="147" t="s">
        <v>133</v>
      </c>
      <c r="F259" s="148" t="s">
        <v>306</v>
      </c>
      <c r="I259" s="145"/>
      <c r="L259" s="30"/>
      <c r="M259" s="146"/>
      <c r="T259" s="54"/>
      <c r="AT259" s="15" t="s">
        <v>133</v>
      </c>
      <c r="AU259" s="15" t="s">
        <v>85</v>
      </c>
    </row>
    <row r="260" spans="2:65" s="1" customFormat="1" ht="16.5" customHeight="1">
      <c r="B260" s="30"/>
      <c r="C260" s="164" t="s">
        <v>219</v>
      </c>
      <c r="D260" s="164" t="s">
        <v>185</v>
      </c>
      <c r="E260" s="165" t="s">
        <v>307</v>
      </c>
      <c r="F260" s="166" t="s">
        <v>308</v>
      </c>
      <c r="G260" s="167" t="s">
        <v>230</v>
      </c>
      <c r="H260" s="168">
        <v>26</v>
      </c>
      <c r="I260" s="169"/>
      <c r="J260" s="170">
        <f>ROUND(I260*H260,2)</f>
        <v>0</v>
      </c>
      <c r="K260" s="166" t="s">
        <v>130</v>
      </c>
      <c r="L260" s="171"/>
      <c r="M260" s="172" t="s">
        <v>1</v>
      </c>
      <c r="N260" s="173" t="s">
        <v>40</v>
      </c>
      <c r="P260" s="139">
        <f>O260*H260</f>
        <v>0</v>
      </c>
      <c r="Q260" s="139">
        <v>0</v>
      </c>
      <c r="R260" s="139">
        <f>Q260*H260</f>
        <v>0</v>
      </c>
      <c r="S260" s="139">
        <v>0</v>
      </c>
      <c r="T260" s="140">
        <f>S260*H260</f>
        <v>0</v>
      </c>
      <c r="AR260" s="141" t="s">
        <v>147</v>
      </c>
      <c r="AT260" s="141" t="s">
        <v>185</v>
      </c>
      <c r="AU260" s="141" t="s">
        <v>85</v>
      </c>
      <c r="AY260" s="15" t="s">
        <v>124</v>
      </c>
      <c r="BE260" s="142">
        <f>IF(N260="základní",J260,0)</f>
        <v>0</v>
      </c>
      <c r="BF260" s="142">
        <f>IF(N260="snížená",J260,0)</f>
        <v>0</v>
      </c>
      <c r="BG260" s="142">
        <f>IF(N260="zákl. přenesená",J260,0)</f>
        <v>0</v>
      </c>
      <c r="BH260" s="142">
        <f>IF(N260="sníž. přenesená",J260,0)</f>
        <v>0</v>
      </c>
      <c r="BI260" s="142">
        <f>IF(N260="nulová",J260,0)</f>
        <v>0</v>
      </c>
      <c r="BJ260" s="15" t="s">
        <v>83</v>
      </c>
      <c r="BK260" s="142">
        <f>ROUND(I260*H260,2)</f>
        <v>0</v>
      </c>
      <c r="BL260" s="15" t="s">
        <v>131</v>
      </c>
      <c r="BM260" s="141" t="s">
        <v>309</v>
      </c>
    </row>
    <row r="261" spans="2:65" s="1" customFormat="1" ht="10">
      <c r="B261" s="30"/>
      <c r="D261" s="143" t="s">
        <v>132</v>
      </c>
      <c r="F261" s="144" t="s">
        <v>308</v>
      </c>
      <c r="I261" s="145"/>
      <c r="L261" s="30"/>
      <c r="M261" s="146"/>
      <c r="T261" s="54"/>
      <c r="AT261" s="15" t="s">
        <v>132</v>
      </c>
      <c r="AU261" s="15" t="s">
        <v>85</v>
      </c>
    </row>
    <row r="262" spans="2:65" s="11" customFormat="1" ht="22.75" customHeight="1">
      <c r="B262" s="118"/>
      <c r="D262" s="119" t="s">
        <v>74</v>
      </c>
      <c r="E262" s="128" t="s">
        <v>170</v>
      </c>
      <c r="F262" s="128" t="s">
        <v>310</v>
      </c>
      <c r="I262" s="121"/>
      <c r="J262" s="129">
        <f>BK262</f>
        <v>0</v>
      </c>
      <c r="L262" s="118"/>
      <c r="M262" s="123"/>
      <c r="P262" s="124">
        <f>SUM(P263:P292)</f>
        <v>0</v>
      </c>
      <c r="R262" s="124">
        <f>SUM(R263:R292)</f>
        <v>0</v>
      </c>
      <c r="T262" s="125">
        <f>SUM(T263:T292)</f>
        <v>0</v>
      </c>
      <c r="AR262" s="119" t="s">
        <v>83</v>
      </c>
      <c r="AT262" s="126" t="s">
        <v>74</v>
      </c>
      <c r="AU262" s="126" t="s">
        <v>83</v>
      </c>
      <c r="AY262" s="119" t="s">
        <v>124</v>
      </c>
      <c r="BK262" s="127">
        <f>SUM(BK263:BK292)</f>
        <v>0</v>
      </c>
    </row>
    <row r="263" spans="2:65" s="1" customFormat="1" ht="33" customHeight="1">
      <c r="B263" s="30"/>
      <c r="C263" s="130" t="s">
        <v>311</v>
      </c>
      <c r="D263" s="130" t="s">
        <v>126</v>
      </c>
      <c r="E263" s="131" t="s">
        <v>312</v>
      </c>
      <c r="F263" s="132" t="s">
        <v>313</v>
      </c>
      <c r="G263" s="133" t="s">
        <v>230</v>
      </c>
      <c r="H263" s="134">
        <v>2</v>
      </c>
      <c r="I263" s="135"/>
      <c r="J263" s="136">
        <f>ROUND(I263*H263,2)</f>
        <v>0</v>
      </c>
      <c r="K263" s="132" t="s">
        <v>130</v>
      </c>
      <c r="L263" s="30"/>
      <c r="M263" s="137" t="s">
        <v>1</v>
      </c>
      <c r="N263" s="138" t="s">
        <v>40</v>
      </c>
      <c r="P263" s="139">
        <f>O263*H263</f>
        <v>0</v>
      </c>
      <c r="Q263" s="139">
        <v>0</v>
      </c>
      <c r="R263" s="139">
        <f>Q263*H263</f>
        <v>0</v>
      </c>
      <c r="S263" s="139">
        <v>0</v>
      </c>
      <c r="T263" s="140">
        <f>S263*H263</f>
        <v>0</v>
      </c>
      <c r="AR263" s="141" t="s">
        <v>131</v>
      </c>
      <c r="AT263" s="141" t="s">
        <v>126</v>
      </c>
      <c r="AU263" s="141" t="s">
        <v>85</v>
      </c>
      <c r="AY263" s="15" t="s">
        <v>124</v>
      </c>
      <c r="BE263" s="142">
        <f>IF(N263="základní",J263,0)</f>
        <v>0</v>
      </c>
      <c r="BF263" s="142">
        <f>IF(N263="snížená",J263,0)</f>
        <v>0</v>
      </c>
      <c r="BG263" s="142">
        <f>IF(N263="zákl. přenesená",J263,0)</f>
        <v>0</v>
      </c>
      <c r="BH263" s="142">
        <f>IF(N263="sníž. přenesená",J263,0)</f>
        <v>0</v>
      </c>
      <c r="BI263" s="142">
        <f>IF(N263="nulová",J263,0)</f>
        <v>0</v>
      </c>
      <c r="BJ263" s="15" t="s">
        <v>83</v>
      </c>
      <c r="BK263" s="142">
        <f>ROUND(I263*H263,2)</f>
        <v>0</v>
      </c>
      <c r="BL263" s="15" t="s">
        <v>131</v>
      </c>
      <c r="BM263" s="141" t="s">
        <v>314</v>
      </c>
    </row>
    <row r="264" spans="2:65" s="1" customFormat="1" ht="18">
      <c r="B264" s="30"/>
      <c r="D264" s="143" t="s">
        <v>132</v>
      </c>
      <c r="F264" s="144" t="s">
        <v>313</v>
      </c>
      <c r="I264" s="145"/>
      <c r="L264" s="30"/>
      <c r="M264" s="146"/>
      <c r="T264" s="54"/>
      <c r="AT264" s="15" t="s">
        <v>132</v>
      </c>
      <c r="AU264" s="15" t="s">
        <v>85</v>
      </c>
    </row>
    <row r="265" spans="2:65" s="1" customFormat="1" ht="10">
      <c r="B265" s="30"/>
      <c r="D265" s="147" t="s">
        <v>133</v>
      </c>
      <c r="F265" s="148" t="s">
        <v>315</v>
      </c>
      <c r="I265" s="145"/>
      <c r="L265" s="30"/>
      <c r="M265" s="146"/>
      <c r="T265" s="54"/>
      <c r="AT265" s="15" t="s">
        <v>133</v>
      </c>
      <c r="AU265" s="15" t="s">
        <v>85</v>
      </c>
    </row>
    <row r="266" spans="2:65" s="1" customFormat="1" ht="16.5" customHeight="1">
      <c r="B266" s="30"/>
      <c r="C266" s="164" t="s">
        <v>224</v>
      </c>
      <c r="D266" s="164" t="s">
        <v>185</v>
      </c>
      <c r="E266" s="165" t="s">
        <v>316</v>
      </c>
      <c r="F266" s="166" t="s">
        <v>317</v>
      </c>
      <c r="G266" s="167" t="s">
        <v>230</v>
      </c>
      <c r="H266" s="168">
        <v>2</v>
      </c>
      <c r="I266" s="169"/>
      <c r="J266" s="170">
        <f>ROUND(I266*H266,2)</f>
        <v>0</v>
      </c>
      <c r="K266" s="166" t="s">
        <v>130</v>
      </c>
      <c r="L266" s="171"/>
      <c r="M266" s="172" t="s">
        <v>1</v>
      </c>
      <c r="N266" s="173" t="s">
        <v>40</v>
      </c>
      <c r="P266" s="139">
        <f>O266*H266</f>
        <v>0</v>
      </c>
      <c r="Q266" s="139">
        <v>0</v>
      </c>
      <c r="R266" s="139">
        <f>Q266*H266</f>
        <v>0</v>
      </c>
      <c r="S266" s="139">
        <v>0</v>
      </c>
      <c r="T266" s="140">
        <f>S266*H266</f>
        <v>0</v>
      </c>
      <c r="AR266" s="141" t="s">
        <v>147</v>
      </c>
      <c r="AT266" s="141" t="s">
        <v>185</v>
      </c>
      <c r="AU266" s="141" t="s">
        <v>85</v>
      </c>
      <c r="AY266" s="15" t="s">
        <v>124</v>
      </c>
      <c r="BE266" s="142">
        <f>IF(N266="základní",J266,0)</f>
        <v>0</v>
      </c>
      <c r="BF266" s="142">
        <f>IF(N266="snížená",J266,0)</f>
        <v>0</v>
      </c>
      <c r="BG266" s="142">
        <f>IF(N266="zákl. přenesená",J266,0)</f>
        <v>0</v>
      </c>
      <c r="BH266" s="142">
        <f>IF(N266="sníž. přenesená",J266,0)</f>
        <v>0</v>
      </c>
      <c r="BI266" s="142">
        <f>IF(N266="nulová",J266,0)</f>
        <v>0</v>
      </c>
      <c r="BJ266" s="15" t="s">
        <v>83</v>
      </c>
      <c r="BK266" s="142">
        <f>ROUND(I266*H266,2)</f>
        <v>0</v>
      </c>
      <c r="BL266" s="15" t="s">
        <v>131</v>
      </c>
      <c r="BM266" s="141" t="s">
        <v>318</v>
      </c>
    </row>
    <row r="267" spans="2:65" s="1" customFormat="1" ht="10">
      <c r="B267" s="30"/>
      <c r="D267" s="143" t="s">
        <v>132</v>
      </c>
      <c r="F267" s="144" t="s">
        <v>317</v>
      </c>
      <c r="I267" s="145"/>
      <c r="L267" s="30"/>
      <c r="M267" s="146"/>
      <c r="T267" s="54"/>
      <c r="AT267" s="15" t="s">
        <v>132</v>
      </c>
      <c r="AU267" s="15" t="s">
        <v>85</v>
      </c>
    </row>
    <row r="268" spans="2:65" s="1" customFormat="1" ht="37.75" customHeight="1">
      <c r="B268" s="30"/>
      <c r="C268" s="130" t="s">
        <v>319</v>
      </c>
      <c r="D268" s="130" t="s">
        <v>126</v>
      </c>
      <c r="E268" s="131" t="s">
        <v>320</v>
      </c>
      <c r="F268" s="132" t="s">
        <v>321</v>
      </c>
      <c r="G268" s="133" t="s">
        <v>230</v>
      </c>
      <c r="H268" s="134">
        <v>3</v>
      </c>
      <c r="I268" s="135"/>
      <c r="J268" s="136">
        <f>ROUND(I268*H268,2)</f>
        <v>0</v>
      </c>
      <c r="K268" s="132" t="s">
        <v>130</v>
      </c>
      <c r="L268" s="30"/>
      <c r="M268" s="137" t="s">
        <v>1</v>
      </c>
      <c r="N268" s="138" t="s">
        <v>40</v>
      </c>
      <c r="P268" s="139">
        <f>O268*H268</f>
        <v>0</v>
      </c>
      <c r="Q268" s="139">
        <v>0</v>
      </c>
      <c r="R268" s="139">
        <f>Q268*H268</f>
        <v>0</v>
      </c>
      <c r="S268" s="139">
        <v>0</v>
      </c>
      <c r="T268" s="140">
        <f>S268*H268</f>
        <v>0</v>
      </c>
      <c r="AR268" s="141" t="s">
        <v>131</v>
      </c>
      <c r="AT268" s="141" t="s">
        <v>126</v>
      </c>
      <c r="AU268" s="141" t="s">
        <v>85</v>
      </c>
      <c r="AY268" s="15" t="s">
        <v>124</v>
      </c>
      <c r="BE268" s="142">
        <f>IF(N268="základní",J268,0)</f>
        <v>0</v>
      </c>
      <c r="BF268" s="142">
        <f>IF(N268="snížená",J268,0)</f>
        <v>0</v>
      </c>
      <c r="BG268" s="142">
        <f>IF(N268="zákl. přenesená",J268,0)</f>
        <v>0</v>
      </c>
      <c r="BH268" s="142">
        <f>IF(N268="sníž. přenesená",J268,0)</f>
        <v>0</v>
      </c>
      <c r="BI268" s="142">
        <f>IF(N268="nulová",J268,0)</f>
        <v>0</v>
      </c>
      <c r="BJ268" s="15" t="s">
        <v>83</v>
      </c>
      <c r="BK268" s="142">
        <f>ROUND(I268*H268,2)</f>
        <v>0</v>
      </c>
      <c r="BL268" s="15" t="s">
        <v>131</v>
      </c>
      <c r="BM268" s="141" t="s">
        <v>322</v>
      </c>
    </row>
    <row r="269" spans="2:65" s="1" customFormat="1" ht="18">
      <c r="B269" s="30"/>
      <c r="D269" s="143" t="s">
        <v>132</v>
      </c>
      <c r="F269" s="144" t="s">
        <v>321</v>
      </c>
      <c r="I269" s="145"/>
      <c r="L269" s="30"/>
      <c r="M269" s="146"/>
      <c r="T269" s="54"/>
      <c r="AT269" s="15" t="s">
        <v>132</v>
      </c>
      <c r="AU269" s="15" t="s">
        <v>85</v>
      </c>
    </row>
    <row r="270" spans="2:65" s="1" customFormat="1" ht="10">
      <c r="B270" s="30"/>
      <c r="D270" s="147" t="s">
        <v>133</v>
      </c>
      <c r="F270" s="148" t="s">
        <v>323</v>
      </c>
      <c r="I270" s="145"/>
      <c r="L270" s="30"/>
      <c r="M270" s="146"/>
      <c r="T270" s="54"/>
      <c r="AT270" s="15" t="s">
        <v>133</v>
      </c>
      <c r="AU270" s="15" t="s">
        <v>85</v>
      </c>
    </row>
    <row r="271" spans="2:65" s="1" customFormat="1" ht="44.25" customHeight="1">
      <c r="B271" s="30"/>
      <c r="C271" s="130" t="s">
        <v>231</v>
      </c>
      <c r="D271" s="130" t="s">
        <v>126</v>
      </c>
      <c r="E271" s="131" t="s">
        <v>324</v>
      </c>
      <c r="F271" s="132" t="s">
        <v>325</v>
      </c>
      <c r="G271" s="133" t="s">
        <v>230</v>
      </c>
      <c r="H271" s="134">
        <v>270</v>
      </c>
      <c r="I271" s="135"/>
      <c r="J271" s="136">
        <f>ROUND(I271*H271,2)</f>
        <v>0</v>
      </c>
      <c r="K271" s="132" t="s">
        <v>130</v>
      </c>
      <c r="L271" s="30"/>
      <c r="M271" s="137" t="s">
        <v>1</v>
      </c>
      <c r="N271" s="138" t="s">
        <v>40</v>
      </c>
      <c r="P271" s="139">
        <f>O271*H271</f>
        <v>0</v>
      </c>
      <c r="Q271" s="139">
        <v>0</v>
      </c>
      <c r="R271" s="139">
        <f>Q271*H271</f>
        <v>0</v>
      </c>
      <c r="S271" s="139">
        <v>0</v>
      </c>
      <c r="T271" s="140">
        <f>S271*H271</f>
        <v>0</v>
      </c>
      <c r="AR271" s="141" t="s">
        <v>131</v>
      </c>
      <c r="AT271" s="141" t="s">
        <v>126</v>
      </c>
      <c r="AU271" s="141" t="s">
        <v>85</v>
      </c>
      <c r="AY271" s="15" t="s">
        <v>124</v>
      </c>
      <c r="BE271" s="142">
        <f>IF(N271="základní",J271,0)</f>
        <v>0</v>
      </c>
      <c r="BF271" s="142">
        <f>IF(N271="snížená",J271,0)</f>
        <v>0</v>
      </c>
      <c r="BG271" s="142">
        <f>IF(N271="zákl. přenesená",J271,0)</f>
        <v>0</v>
      </c>
      <c r="BH271" s="142">
        <f>IF(N271="sníž. přenesená",J271,0)</f>
        <v>0</v>
      </c>
      <c r="BI271" s="142">
        <f>IF(N271="nulová",J271,0)</f>
        <v>0</v>
      </c>
      <c r="BJ271" s="15" t="s">
        <v>83</v>
      </c>
      <c r="BK271" s="142">
        <f>ROUND(I271*H271,2)</f>
        <v>0</v>
      </c>
      <c r="BL271" s="15" t="s">
        <v>131</v>
      </c>
      <c r="BM271" s="141" t="s">
        <v>326</v>
      </c>
    </row>
    <row r="272" spans="2:65" s="1" customFormat="1" ht="27">
      <c r="B272" s="30"/>
      <c r="D272" s="143" t="s">
        <v>132</v>
      </c>
      <c r="F272" s="144" t="s">
        <v>325</v>
      </c>
      <c r="I272" s="145"/>
      <c r="L272" s="30"/>
      <c r="M272" s="146"/>
      <c r="T272" s="54"/>
      <c r="AT272" s="15" t="s">
        <v>132</v>
      </c>
      <c r="AU272" s="15" t="s">
        <v>85</v>
      </c>
    </row>
    <row r="273" spans="2:65" s="1" customFormat="1" ht="10">
      <c r="B273" s="30"/>
      <c r="D273" s="147" t="s">
        <v>133</v>
      </c>
      <c r="F273" s="148" t="s">
        <v>327</v>
      </c>
      <c r="I273" s="145"/>
      <c r="L273" s="30"/>
      <c r="M273" s="146"/>
      <c r="T273" s="54"/>
      <c r="AT273" s="15" t="s">
        <v>133</v>
      </c>
      <c r="AU273" s="15" t="s">
        <v>85</v>
      </c>
    </row>
    <row r="274" spans="2:65" s="12" customFormat="1" ht="10">
      <c r="B274" s="149"/>
      <c r="D274" s="143" t="s">
        <v>138</v>
      </c>
      <c r="E274" s="150" t="s">
        <v>1</v>
      </c>
      <c r="F274" s="151" t="s">
        <v>328</v>
      </c>
      <c r="H274" s="152">
        <v>270</v>
      </c>
      <c r="I274" s="153"/>
      <c r="L274" s="149"/>
      <c r="M274" s="154"/>
      <c r="T274" s="155"/>
      <c r="AT274" s="150" t="s">
        <v>138</v>
      </c>
      <c r="AU274" s="150" t="s">
        <v>85</v>
      </c>
      <c r="AV274" s="12" t="s">
        <v>85</v>
      </c>
      <c r="AW274" s="12" t="s">
        <v>33</v>
      </c>
      <c r="AX274" s="12" t="s">
        <v>75</v>
      </c>
      <c r="AY274" s="150" t="s">
        <v>124</v>
      </c>
    </row>
    <row r="275" spans="2:65" s="13" customFormat="1" ht="10">
      <c r="B275" s="156"/>
      <c r="D275" s="143" t="s">
        <v>138</v>
      </c>
      <c r="E275" s="157" t="s">
        <v>1</v>
      </c>
      <c r="F275" s="158" t="s">
        <v>140</v>
      </c>
      <c r="H275" s="159">
        <v>270</v>
      </c>
      <c r="I275" s="160"/>
      <c r="L275" s="156"/>
      <c r="M275" s="161"/>
      <c r="T275" s="162"/>
      <c r="AT275" s="157" t="s">
        <v>138</v>
      </c>
      <c r="AU275" s="157" t="s">
        <v>85</v>
      </c>
      <c r="AV275" s="13" t="s">
        <v>131</v>
      </c>
      <c r="AW275" s="13" t="s">
        <v>33</v>
      </c>
      <c r="AX275" s="13" t="s">
        <v>83</v>
      </c>
      <c r="AY275" s="157" t="s">
        <v>124</v>
      </c>
    </row>
    <row r="276" spans="2:65" s="1" customFormat="1" ht="49" customHeight="1">
      <c r="B276" s="30"/>
      <c r="C276" s="130" t="s">
        <v>329</v>
      </c>
      <c r="D276" s="130" t="s">
        <v>126</v>
      </c>
      <c r="E276" s="131" t="s">
        <v>330</v>
      </c>
      <c r="F276" s="132" t="s">
        <v>331</v>
      </c>
      <c r="G276" s="133" t="s">
        <v>129</v>
      </c>
      <c r="H276" s="134">
        <v>3.6</v>
      </c>
      <c r="I276" s="135"/>
      <c r="J276" s="136">
        <f>ROUND(I276*H276,2)</f>
        <v>0</v>
      </c>
      <c r="K276" s="132" t="s">
        <v>1</v>
      </c>
      <c r="L276" s="30"/>
      <c r="M276" s="137" t="s">
        <v>1</v>
      </c>
      <c r="N276" s="138" t="s">
        <v>40</v>
      </c>
      <c r="P276" s="139">
        <f>O276*H276</f>
        <v>0</v>
      </c>
      <c r="Q276" s="139">
        <v>0</v>
      </c>
      <c r="R276" s="139">
        <f>Q276*H276</f>
        <v>0</v>
      </c>
      <c r="S276" s="139">
        <v>0</v>
      </c>
      <c r="T276" s="140">
        <f>S276*H276</f>
        <v>0</v>
      </c>
      <c r="AR276" s="141" t="s">
        <v>131</v>
      </c>
      <c r="AT276" s="141" t="s">
        <v>126</v>
      </c>
      <c r="AU276" s="141" t="s">
        <v>85</v>
      </c>
      <c r="AY276" s="15" t="s">
        <v>124</v>
      </c>
      <c r="BE276" s="142">
        <f>IF(N276="základní",J276,0)</f>
        <v>0</v>
      </c>
      <c r="BF276" s="142">
        <f>IF(N276="snížená",J276,0)</f>
        <v>0</v>
      </c>
      <c r="BG276" s="142">
        <f>IF(N276="zákl. přenesená",J276,0)</f>
        <v>0</v>
      </c>
      <c r="BH276" s="142">
        <f>IF(N276="sníž. přenesená",J276,0)</f>
        <v>0</v>
      </c>
      <c r="BI276" s="142">
        <f>IF(N276="nulová",J276,0)</f>
        <v>0</v>
      </c>
      <c r="BJ276" s="15" t="s">
        <v>83</v>
      </c>
      <c r="BK276" s="142">
        <f>ROUND(I276*H276,2)</f>
        <v>0</v>
      </c>
      <c r="BL276" s="15" t="s">
        <v>131</v>
      </c>
      <c r="BM276" s="141" t="s">
        <v>332</v>
      </c>
    </row>
    <row r="277" spans="2:65" s="1" customFormat="1" ht="27">
      <c r="B277" s="30"/>
      <c r="D277" s="143" t="s">
        <v>132</v>
      </c>
      <c r="F277" s="144" t="s">
        <v>331</v>
      </c>
      <c r="I277" s="145"/>
      <c r="L277" s="30"/>
      <c r="M277" s="146"/>
      <c r="T277" s="54"/>
      <c r="AT277" s="15" t="s">
        <v>132</v>
      </c>
      <c r="AU277" s="15" t="s">
        <v>85</v>
      </c>
    </row>
    <row r="278" spans="2:65" s="1" customFormat="1" ht="24.15" customHeight="1">
      <c r="B278" s="30"/>
      <c r="C278" s="130" t="s">
        <v>235</v>
      </c>
      <c r="D278" s="130" t="s">
        <v>126</v>
      </c>
      <c r="E278" s="131" t="s">
        <v>333</v>
      </c>
      <c r="F278" s="132" t="s">
        <v>334</v>
      </c>
      <c r="G278" s="133" t="s">
        <v>182</v>
      </c>
      <c r="H278" s="134">
        <v>106</v>
      </c>
      <c r="I278" s="135"/>
      <c r="J278" s="136">
        <f>ROUND(I278*H278,2)</f>
        <v>0</v>
      </c>
      <c r="K278" s="132" t="s">
        <v>1</v>
      </c>
      <c r="L278" s="30"/>
      <c r="M278" s="137" t="s">
        <v>1</v>
      </c>
      <c r="N278" s="138" t="s">
        <v>40</v>
      </c>
      <c r="P278" s="139">
        <f>O278*H278</f>
        <v>0</v>
      </c>
      <c r="Q278" s="139">
        <v>0</v>
      </c>
      <c r="R278" s="139">
        <f>Q278*H278</f>
        <v>0</v>
      </c>
      <c r="S278" s="139">
        <v>0</v>
      </c>
      <c r="T278" s="140">
        <f>S278*H278</f>
        <v>0</v>
      </c>
      <c r="AR278" s="141" t="s">
        <v>131</v>
      </c>
      <c r="AT278" s="141" t="s">
        <v>126</v>
      </c>
      <c r="AU278" s="141" t="s">
        <v>85</v>
      </c>
      <c r="AY278" s="15" t="s">
        <v>124</v>
      </c>
      <c r="BE278" s="142">
        <f>IF(N278="základní",J278,0)</f>
        <v>0</v>
      </c>
      <c r="BF278" s="142">
        <f>IF(N278="snížená",J278,0)</f>
        <v>0</v>
      </c>
      <c r="BG278" s="142">
        <f>IF(N278="zákl. přenesená",J278,0)</f>
        <v>0</v>
      </c>
      <c r="BH278" s="142">
        <f>IF(N278="sníž. přenesená",J278,0)</f>
        <v>0</v>
      </c>
      <c r="BI278" s="142">
        <f>IF(N278="nulová",J278,0)</f>
        <v>0</v>
      </c>
      <c r="BJ278" s="15" t="s">
        <v>83</v>
      </c>
      <c r="BK278" s="142">
        <f>ROUND(I278*H278,2)</f>
        <v>0</v>
      </c>
      <c r="BL278" s="15" t="s">
        <v>131</v>
      </c>
      <c r="BM278" s="141" t="s">
        <v>335</v>
      </c>
    </row>
    <row r="279" spans="2:65" s="1" customFormat="1" ht="18">
      <c r="B279" s="30"/>
      <c r="D279" s="143" t="s">
        <v>132</v>
      </c>
      <c r="F279" s="144" t="s">
        <v>334</v>
      </c>
      <c r="I279" s="145"/>
      <c r="L279" s="30"/>
      <c r="M279" s="146"/>
      <c r="T279" s="54"/>
      <c r="AT279" s="15" t="s">
        <v>132</v>
      </c>
      <c r="AU279" s="15" t="s">
        <v>85</v>
      </c>
    </row>
    <row r="280" spans="2:65" s="12" customFormat="1" ht="10">
      <c r="B280" s="149"/>
      <c r="D280" s="143" t="s">
        <v>138</v>
      </c>
      <c r="E280" s="150" t="s">
        <v>1</v>
      </c>
      <c r="F280" s="151" t="s">
        <v>336</v>
      </c>
      <c r="H280" s="152">
        <v>106</v>
      </c>
      <c r="I280" s="153"/>
      <c r="L280" s="149"/>
      <c r="M280" s="154"/>
      <c r="T280" s="155"/>
      <c r="AT280" s="150" t="s">
        <v>138</v>
      </c>
      <c r="AU280" s="150" t="s">
        <v>85</v>
      </c>
      <c r="AV280" s="12" t="s">
        <v>85</v>
      </c>
      <c r="AW280" s="12" t="s">
        <v>33</v>
      </c>
      <c r="AX280" s="12" t="s">
        <v>75</v>
      </c>
      <c r="AY280" s="150" t="s">
        <v>124</v>
      </c>
    </row>
    <row r="281" spans="2:65" s="13" customFormat="1" ht="10">
      <c r="B281" s="156"/>
      <c r="D281" s="143" t="s">
        <v>138</v>
      </c>
      <c r="E281" s="157" t="s">
        <v>1</v>
      </c>
      <c r="F281" s="158" t="s">
        <v>140</v>
      </c>
      <c r="H281" s="159">
        <v>106</v>
      </c>
      <c r="I281" s="160"/>
      <c r="L281" s="156"/>
      <c r="M281" s="161"/>
      <c r="T281" s="162"/>
      <c r="AT281" s="157" t="s">
        <v>138</v>
      </c>
      <c r="AU281" s="157" t="s">
        <v>85</v>
      </c>
      <c r="AV281" s="13" t="s">
        <v>131</v>
      </c>
      <c r="AW281" s="13" t="s">
        <v>33</v>
      </c>
      <c r="AX281" s="13" t="s">
        <v>83</v>
      </c>
      <c r="AY281" s="157" t="s">
        <v>124</v>
      </c>
    </row>
    <row r="282" spans="2:65" s="1" customFormat="1" ht="44.25" customHeight="1">
      <c r="B282" s="30"/>
      <c r="C282" s="130" t="s">
        <v>337</v>
      </c>
      <c r="D282" s="130" t="s">
        <v>126</v>
      </c>
      <c r="E282" s="131" t="s">
        <v>338</v>
      </c>
      <c r="F282" s="132" t="s">
        <v>339</v>
      </c>
      <c r="G282" s="133" t="s">
        <v>340</v>
      </c>
      <c r="H282" s="134">
        <v>40</v>
      </c>
      <c r="I282" s="135"/>
      <c r="J282" s="136">
        <f>ROUND(I282*H282,2)</f>
        <v>0</v>
      </c>
      <c r="K282" s="132" t="s">
        <v>130</v>
      </c>
      <c r="L282" s="30"/>
      <c r="M282" s="137" t="s">
        <v>1</v>
      </c>
      <c r="N282" s="138" t="s">
        <v>40</v>
      </c>
      <c r="P282" s="139">
        <f>O282*H282</f>
        <v>0</v>
      </c>
      <c r="Q282" s="139">
        <v>0</v>
      </c>
      <c r="R282" s="139">
        <f>Q282*H282</f>
        <v>0</v>
      </c>
      <c r="S282" s="139">
        <v>0</v>
      </c>
      <c r="T282" s="140">
        <f>S282*H282</f>
        <v>0</v>
      </c>
      <c r="AR282" s="141" t="s">
        <v>131</v>
      </c>
      <c r="AT282" s="141" t="s">
        <v>126</v>
      </c>
      <c r="AU282" s="141" t="s">
        <v>85</v>
      </c>
      <c r="AY282" s="15" t="s">
        <v>124</v>
      </c>
      <c r="BE282" s="142">
        <f>IF(N282="základní",J282,0)</f>
        <v>0</v>
      </c>
      <c r="BF282" s="142">
        <f>IF(N282="snížená",J282,0)</f>
        <v>0</v>
      </c>
      <c r="BG282" s="142">
        <f>IF(N282="zákl. přenesená",J282,0)</f>
        <v>0</v>
      </c>
      <c r="BH282" s="142">
        <f>IF(N282="sníž. přenesená",J282,0)</f>
        <v>0</v>
      </c>
      <c r="BI282" s="142">
        <f>IF(N282="nulová",J282,0)</f>
        <v>0</v>
      </c>
      <c r="BJ282" s="15" t="s">
        <v>83</v>
      </c>
      <c r="BK282" s="142">
        <f>ROUND(I282*H282,2)</f>
        <v>0</v>
      </c>
      <c r="BL282" s="15" t="s">
        <v>131</v>
      </c>
      <c r="BM282" s="141" t="s">
        <v>341</v>
      </c>
    </row>
    <row r="283" spans="2:65" s="1" customFormat="1" ht="18">
      <c r="B283" s="30"/>
      <c r="D283" s="143" t="s">
        <v>132</v>
      </c>
      <c r="F283" s="144" t="s">
        <v>339</v>
      </c>
      <c r="I283" s="145"/>
      <c r="L283" s="30"/>
      <c r="M283" s="146"/>
      <c r="T283" s="54"/>
      <c r="AT283" s="15" t="s">
        <v>132</v>
      </c>
      <c r="AU283" s="15" t="s">
        <v>85</v>
      </c>
    </row>
    <row r="284" spans="2:65" s="1" customFormat="1" ht="10">
      <c r="B284" s="30"/>
      <c r="D284" s="147" t="s">
        <v>133</v>
      </c>
      <c r="F284" s="148" t="s">
        <v>342</v>
      </c>
      <c r="I284" s="145"/>
      <c r="L284" s="30"/>
      <c r="M284" s="146"/>
      <c r="T284" s="54"/>
      <c r="AT284" s="15" t="s">
        <v>133</v>
      </c>
      <c r="AU284" s="15" t="s">
        <v>85</v>
      </c>
    </row>
    <row r="285" spans="2:65" s="1" customFormat="1" ht="24.15" customHeight="1">
      <c r="B285" s="30"/>
      <c r="C285" s="130" t="s">
        <v>240</v>
      </c>
      <c r="D285" s="130" t="s">
        <v>126</v>
      </c>
      <c r="E285" s="131" t="s">
        <v>343</v>
      </c>
      <c r="F285" s="132" t="s">
        <v>344</v>
      </c>
      <c r="G285" s="133" t="s">
        <v>340</v>
      </c>
      <c r="H285" s="134">
        <v>40</v>
      </c>
      <c r="I285" s="135"/>
      <c r="J285" s="136">
        <f>ROUND(I285*H285,2)</f>
        <v>0</v>
      </c>
      <c r="K285" s="132" t="s">
        <v>130</v>
      </c>
      <c r="L285" s="30"/>
      <c r="M285" s="137" t="s">
        <v>1</v>
      </c>
      <c r="N285" s="138" t="s">
        <v>40</v>
      </c>
      <c r="P285" s="139">
        <f>O285*H285</f>
        <v>0</v>
      </c>
      <c r="Q285" s="139">
        <v>0</v>
      </c>
      <c r="R285" s="139">
        <f>Q285*H285</f>
        <v>0</v>
      </c>
      <c r="S285" s="139">
        <v>0</v>
      </c>
      <c r="T285" s="140">
        <f>S285*H285</f>
        <v>0</v>
      </c>
      <c r="AR285" s="141" t="s">
        <v>131</v>
      </c>
      <c r="AT285" s="141" t="s">
        <v>126</v>
      </c>
      <c r="AU285" s="141" t="s">
        <v>85</v>
      </c>
      <c r="AY285" s="15" t="s">
        <v>124</v>
      </c>
      <c r="BE285" s="142">
        <f>IF(N285="základní",J285,0)</f>
        <v>0</v>
      </c>
      <c r="BF285" s="142">
        <f>IF(N285="snížená",J285,0)</f>
        <v>0</v>
      </c>
      <c r="BG285" s="142">
        <f>IF(N285="zákl. přenesená",J285,0)</f>
        <v>0</v>
      </c>
      <c r="BH285" s="142">
        <f>IF(N285="sníž. přenesená",J285,0)</f>
        <v>0</v>
      </c>
      <c r="BI285" s="142">
        <f>IF(N285="nulová",J285,0)</f>
        <v>0</v>
      </c>
      <c r="BJ285" s="15" t="s">
        <v>83</v>
      </c>
      <c r="BK285" s="142">
        <f>ROUND(I285*H285,2)</f>
        <v>0</v>
      </c>
      <c r="BL285" s="15" t="s">
        <v>131</v>
      </c>
      <c r="BM285" s="141" t="s">
        <v>345</v>
      </c>
    </row>
    <row r="286" spans="2:65" s="1" customFormat="1" ht="18">
      <c r="B286" s="30"/>
      <c r="D286" s="143" t="s">
        <v>132</v>
      </c>
      <c r="F286" s="144" t="s">
        <v>344</v>
      </c>
      <c r="I286" s="145"/>
      <c r="L286" s="30"/>
      <c r="M286" s="146"/>
      <c r="T286" s="54"/>
      <c r="AT286" s="15" t="s">
        <v>132</v>
      </c>
      <c r="AU286" s="15" t="s">
        <v>85</v>
      </c>
    </row>
    <row r="287" spans="2:65" s="1" customFormat="1" ht="10">
      <c r="B287" s="30"/>
      <c r="D287" s="147" t="s">
        <v>133</v>
      </c>
      <c r="F287" s="148" t="s">
        <v>346</v>
      </c>
      <c r="I287" s="145"/>
      <c r="L287" s="30"/>
      <c r="M287" s="146"/>
      <c r="T287" s="54"/>
      <c r="AT287" s="15" t="s">
        <v>133</v>
      </c>
      <c r="AU287" s="15" t="s">
        <v>85</v>
      </c>
    </row>
    <row r="288" spans="2:65" s="1" customFormat="1" ht="66.75" customHeight="1">
      <c r="B288" s="30"/>
      <c r="C288" s="130" t="s">
        <v>347</v>
      </c>
      <c r="D288" s="130" t="s">
        <v>126</v>
      </c>
      <c r="E288" s="131" t="s">
        <v>348</v>
      </c>
      <c r="F288" s="132" t="s">
        <v>349</v>
      </c>
      <c r="G288" s="133" t="s">
        <v>340</v>
      </c>
      <c r="H288" s="134">
        <v>75</v>
      </c>
      <c r="I288" s="135"/>
      <c r="J288" s="136">
        <f>ROUND(I288*H288,2)</f>
        <v>0</v>
      </c>
      <c r="K288" s="132" t="s">
        <v>130</v>
      </c>
      <c r="L288" s="30"/>
      <c r="M288" s="137" t="s">
        <v>1</v>
      </c>
      <c r="N288" s="138" t="s">
        <v>40</v>
      </c>
      <c r="P288" s="139">
        <f>O288*H288</f>
        <v>0</v>
      </c>
      <c r="Q288" s="139">
        <v>0</v>
      </c>
      <c r="R288" s="139">
        <f>Q288*H288</f>
        <v>0</v>
      </c>
      <c r="S288" s="139">
        <v>0</v>
      </c>
      <c r="T288" s="140">
        <f>S288*H288</f>
        <v>0</v>
      </c>
      <c r="AR288" s="141" t="s">
        <v>131</v>
      </c>
      <c r="AT288" s="141" t="s">
        <v>126</v>
      </c>
      <c r="AU288" s="141" t="s">
        <v>85</v>
      </c>
      <c r="AY288" s="15" t="s">
        <v>124</v>
      </c>
      <c r="BE288" s="142">
        <f>IF(N288="základní",J288,0)</f>
        <v>0</v>
      </c>
      <c r="BF288" s="142">
        <f>IF(N288="snížená",J288,0)</f>
        <v>0</v>
      </c>
      <c r="BG288" s="142">
        <f>IF(N288="zákl. přenesená",J288,0)</f>
        <v>0</v>
      </c>
      <c r="BH288" s="142">
        <f>IF(N288="sníž. přenesená",J288,0)</f>
        <v>0</v>
      </c>
      <c r="BI288" s="142">
        <f>IF(N288="nulová",J288,0)</f>
        <v>0</v>
      </c>
      <c r="BJ288" s="15" t="s">
        <v>83</v>
      </c>
      <c r="BK288" s="142">
        <f>ROUND(I288*H288,2)</f>
        <v>0</v>
      </c>
      <c r="BL288" s="15" t="s">
        <v>131</v>
      </c>
      <c r="BM288" s="141" t="s">
        <v>350</v>
      </c>
    </row>
    <row r="289" spans="2:65" s="1" customFormat="1" ht="36">
      <c r="B289" s="30"/>
      <c r="D289" s="143" t="s">
        <v>132</v>
      </c>
      <c r="F289" s="144" t="s">
        <v>349</v>
      </c>
      <c r="I289" s="145"/>
      <c r="L289" s="30"/>
      <c r="M289" s="146"/>
      <c r="T289" s="54"/>
      <c r="AT289" s="15" t="s">
        <v>132</v>
      </c>
      <c r="AU289" s="15" t="s">
        <v>85</v>
      </c>
    </row>
    <row r="290" spans="2:65" s="1" customFormat="1" ht="10">
      <c r="B290" s="30"/>
      <c r="D290" s="147" t="s">
        <v>133</v>
      </c>
      <c r="F290" s="148" t="s">
        <v>351</v>
      </c>
      <c r="I290" s="145"/>
      <c r="L290" s="30"/>
      <c r="M290" s="146"/>
      <c r="T290" s="54"/>
      <c r="AT290" s="15" t="s">
        <v>133</v>
      </c>
      <c r="AU290" s="15" t="s">
        <v>85</v>
      </c>
    </row>
    <row r="291" spans="2:65" s="1" customFormat="1" ht="16.5" customHeight="1">
      <c r="B291" s="30"/>
      <c r="C291" s="130" t="s">
        <v>244</v>
      </c>
      <c r="D291" s="130" t="s">
        <v>126</v>
      </c>
      <c r="E291" s="131" t="s">
        <v>352</v>
      </c>
      <c r="F291" s="132" t="s">
        <v>353</v>
      </c>
      <c r="G291" s="133" t="s">
        <v>354</v>
      </c>
      <c r="H291" s="134">
        <v>1</v>
      </c>
      <c r="I291" s="135"/>
      <c r="J291" s="136">
        <f>ROUND(I291*H291,2)</f>
        <v>0</v>
      </c>
      <c r="K291" s="132" t="s">
        <v>1</v>
      </c>
      <c r="L291" s="30"/>
      <c r="M291" s="137" t="s">
        <v>1</v>
      </c>
      <c r="N291" s="138" t="s">
        <v>40</v>
      </c>
      <c r="P291" s="139">
        <f>O291*H291</f>
        <v>0</v>
      </c>
      <c r="Q291" s="139">
        <v>0</v>
      </c>
      <c r="R291" s="139">
        <f>Q291*H291</f>
        <v>0</v>
      </c>
      <c r="S291" s="139">
        <v>0</v>
      </c>
      <c r="T291" s="140">
        <f>S291*H291</f>
        <v>0</v>
      </c>
      <c r="AR291" s="141" t="s">
        <v>131</v>
      </c>
      <c r="AT291" s="141" t="s">
        <v>126</v>
      </c>
      <c r="AU291" s="141" t="s">
        <v>85</v>
      </c>
      <c r="AY291" s="15" t="s">
        <v>124</v>
      </c>
      <c r="BE291" s="142">
        <f>IF(N291="základní",J291,0)</f>
        <v>0</v>
      </c>
      <c r="BF291" s="142">
        <f>IF(N291="snížená",J291,0)</f>
        <v>0</v>
      </c>
      <c r="BG291" s="142">
        <f>IF(N291="zákl. přenesená",J291,0)</f>
        <v>0</v>
      </c>
      <c r="BH291" s="142">
        <f>IF(N291="sníž. přenesená",J291,0)</f>
        <v>0</v>
      </c>
      <c r="BI291" s="142">
        <f>IF(N291="nulová",J291,0)</f>
        <v>0</v>
      </c>
      <c r="BJ291" s="15" t="s">
        <v>83</v>
      </c>
      <c r="BK291" s="142">
        <f>ROUND(I291*H291,2)</f>
        <v>0</v>
      </c>
      <c r="BL291" s="15" t="s">
        <v>131</v>
      </c>
      <c r="BM291" s="141" t="s">
        <v>355</v>
      </c>
    </row>
    <row r="292" spans="2:65" s="1" customFormat="1" ht="10">
      <c r="B292" s="30"/>
      <c r="D292" s="143" t="s">
        <v>132</v>
      </c>
      <c r="F292" s="144" t="s">
        <v>353</v>
      </c>
      <c r="I292" s="145"/>
      <c r="L292" s="30"/>
      <c r="M292" s="146"/>
      <c r="T292" s="54"/>
      <c r="AT292" s="15" t="s">
        <v>132</v>
      </c>
      <c r="AU292" s="15" t="s">
        <v>85</v>
      </c>
    </row>
    <row r="293" spans="2:65" s="11" customFormat="1" ht="22.75" customHeight="1">
      <c r="B293" s="118"/>
      <c r="D293" s="119" t="s">
        <v>74</v>
      </c>
      <c r="E293" s="128" t="s">
        <v>356</v>
      </c>
      <c r="F293" s="128" t="s">
        <v>357</v>
      </c>
      <c r="I293" s="121"/>
      <c r="J293" s="129">
        <f>BK293</f>
        <v>0</v>
      </c>
      <c r="L293" s="118"/>
      <c r="M293" s="123"/>
      <c r="P293" s="124">
        <f>SUM(P294:P296)</f>
        <v>0</v>
      </c>
      <c r="R293" s="124">
        <f>SUM(R294:R296)</f>
        <v>0</v>
      </c>
      <c r="T293" s="125">
        <f>SUM(T294:T296)</f>
        <v>0</v>
      </c>
      <c r="AR293" s="119" t="s">
        <v>83</v>
      </c>
      <c r="AT293" s="126" t="s">
        <v>74</v>
      </c>
      <c r="AU293" s="126" t="s">
        <v>83</v>
      </c>
      <c r="AY293" s="119" t="s">
        <v>124</v>
      </c>
      <c r="BK293" s="127">
        <f>SUM(BK294:BK296)</f>
        <v>0</v>
      </c>
    </row>
    <row r="294" spans="2:65" s="1" customFormat="1" ht="44.25" customHeight="1">
      <c r="B294" s="30"/>
      <c r="C294" s="130" t="s">
        <v>358</v>
      </c>
      <c r="D294" s="130" t="s">
        <v>126</v>
      </c>
      <c r="E294" s="131" t="s">
        <v>359</v>
      </c>
      <c r="F294" s="132" t="s">
        <v>360</v>
      </c>
      <c r="G294" s="133" t="s">
        <v>262</v>
      </c>
      <c r="H294" s="134">
        <v>12765.035</v>
      </c>
      <c r="I294" s="135"/>
      <c r="J294" s="136">
        <f>ROUND(I294*H294,2)</f>
        <v>0</v>
      </c>
      <c r="K294" s="132" t="s">
        <v>130</v>
      </c>
      <c r="L294" s="30"/>
      <c r="M294" s="137" t="s">
        <v>1</v>
      </c>
      <c r="N294" s="138" t="s">
        <v>40</v>
      </c>
      <c r="P294" s="139">
        <f>O294*H294</f>
        <v>0</v>
      </c>
      <c r="Q294" s="139">
        <v>0</v>
      </c>
      <c r="R294" s="139">
        <f>Q294*H294</f>
        <v>0</v>
      </c>
      <c r="S294" s="139">
        <v>0</v>
      </c>
      <c r="T294" s="140">
        <f>S294*H294</f>
        <v>0</v>
      </c>
      <c r="AR294" s="141" t="s">
        <v>131</v>
      </c>
      <c r="AT294" s="141" t="s">
        <v>126</v>
      </c>
      <c r="AU294" s="141" t="s">
        <v>85</v>
      </c>
      <c r="AY294" s="15" t="s">
        <v>124</v>
      </c>
      <c r="BE294" s="142">
        <f>IF(N294="základní",J294,0)</f>
        <v>0</v>
      </c>
      <c r="BF294" s="142">
        <f>IF(N294="snížená",J294,0)</f>
        <v>0</v>
      </c>
      <c r="BG294" s="142">
        <f>IF(N294="zákl. přenesená",J294,0)</f>
        <v>0</v>
      </c>
      <c r="BH294" s="142">
        <f>IF(N294="sníž. přenesená",J294,0)</f>
        <v>0</v>
      </c>
      <c r="BI294" s="142">
        <f>IF(N294="nulová",J294,0)</f>
        <v>0</v>
      </c>
      <c r="BJ294" s="15" t="s">
        <v>83</v>
      </c>
      <c r="BK294" s="142">
        <f>ROUND(I294*H294,2)</f>
        <v>0</v>
      </c>
      <c r="BL294" s="15" t="s">
        <v>131</v>
      </c>
      <c r="BM294" s="141" t="s">
        <v>361</v>
      </c>
    </row>
    <row r="295" spans="2:65" s="1" customFormat="1" ht="27">
      <c r="B295" s="30"/>
      <c r="D295" s="143" t="s">
        <v>132</v>
      </c>
      <c r="F295" s="144" t="s">
        <v>360</v>
      </c>
      <c r="I295" s="145"/>
      <c r="L295" s="30"/>
      <c r="M295" s="146"/>
      <c r="T295" s="54"/>
      <c r="AT295" s="15" t="s">
        <v>132</v>
      </c>
      <c r="AU295" s="15" t="s">
        <v>85</v>
      </c>
    </row>
    <row r="296" spans="2:65" s="1" customFormat="1" ht="10">
      <c r="B296" s="30"/>
      <c r="D296" s="147" t="s">
        <v>133</v>
      </c>
      <c r="F296" s="148" t="s">
        <v>362</v>
      </c>
      <c r="I296" s="145"/>
      <c r="L296" s="30"/>
      <c r="M296" s="146"/>
      <c r="T296" s="54"/>
      <c r="AT296" s="15" t="s">
        <v>133</v>
      </c>
      <c r="AU296" s="15" t="s">
        <v>85</v>
      </c>
    </row>
    <row r="297" spans="2:65" s="11" customFormat="1" ht="25.9" customHeight="1">
      <c r="B297" s="118"/>
      <c r="D297" s="119" t="s">
        <v>74</v>
      </c>
      <c r="E297" s="120" t="s">
        <v>185</v>
      </c>
      <c r="F297" s="120" t="s">
        <v>363</v>
      </c>
      <c r="I297" s="121"/>
      <c r="J297" s="122">
        <f>BK297</f>
        <v>0</v>
      </c>
      <c r="L297" s="118"/>
      <c r="M297" s="123"/>
      <c r="P297" s="124">
        <f>P298</f>
        <v>0</v>
      </c>
      <c r="R297" s="124">
        <f>R298</f>
        <v>0</v>
      </c>
      <c r="T297" s="125">
        <f>T298</f>
        <v>0</v>
      </c>
      <c r="AR297" s="119" t="s">
        <v>141</v>
      </c>
      <c r="AT297" s="126" t="s">
        <v>74</v>
      </c>
      <c r="AU297" s="126" t="s">
        <v>75</v>
      </c>
      <c r="AY297" s="119" t="s">
        <v>124</v>
      </c>
      <c r="BK297" s="127">
        <f>BK298</f>
        <v>0</v>
      </c>
    </row>
    <row r="298" spans="2:65" s="11" customFormat="1" ht="22.75" customHeight="1">
      <c r="B298" s="118"/>
      <c r="D298" s="119" t="s">
        <v>74</v>
      </c>
      <c r="E298" s="128" t="s">
        <v>364</v>
      </c>
      <c r="F298" s="128" t="s">
        <v>365</v>
      </c>
      <c r="I298" s="121"/>
      <c r="J298" s="129">
        <f>BK298</f>
        <v>0</v>
      </c>
      <c r="L298" s="118"/>
      <c r="M298" s="123"/>
      <c r="P298" s="124">
        <f>SUM(P299:P312)</f>
        <v>0</v>
      </c>
      <c r="R298" s="124">
        <f>SUM(R299:R312)</f>
        <v>0</v>
      </c>
      <c r="T298" s="125">
        <f>SUM(T299:T312)</f>
        <v>0</v>
      </c>
      <c r="AR298" s="119" t="s">
        <v>141</v>
      </c>
      <c r="AT298" s="126" t="s">
        <v>74</v>
      </c>
      <c r="AU298" s="126" t="s">
        <v>83</v>
      </c>
      <c r="AY298" s="119" t="s">
        <v>124</v>
      </c>
      <c r="BK298" s="127">
        <f>SUM(BK299:BK312)</f>
        <v>0</v>
      </c>
    </row>
    <row r="299" spans="2:65" s="1" customFormat="1" ht="66.75" customHeight="1">
      <c r="B299" s="30"/>
      <c r="C299" s="130" t="s">
        <v>249</v>
      </c>
      <c r="D299" s="130" t="s">
        <v>126</v>
      </c>
      <c r="E299" s="131" t="s">
        <v>366</v>
      </c>
      <c r="F299" s="132" t="s">
        <v>367</v>
      </c>
      <c r="G299" s="133" t="s">
        <v>340</v>
      </c>
      <c r="H299" s="134">
        <v>150</v>
      </c>
      <c r="I299" s="135"/>
      <c r="J299" s="136">
        <f>ROUND(I299*H299,2)</f>
        <v>0</v>
      </c>
      <c r="K299" s="132" t="s">
        <v>130</v>
      </c>
      <c r="L299" s="30"/>
      <c r="M299" s="137" t="s">
        <v>1</v>
      </c>
      <c r="N299" s="138" t="s">
        <v>40</v>
      </c>
      <c r="P299" s="139">
        <f>O299*H299</f>
        <v>0</v>
      </c>
      <c r="Q299" s="139">
        <v>0</v>
      </c>
      <c r="R299" s="139">
        <f>Q299*H299</f>
        <v>0</v>
      </c>
      <c r="S299" s="139">
        <v>0</v>
      </c>
      <c r="T299" s="140">
        <f>S299*H299</f>
        <v>0</v>
      </c>
      <c r="AR299" s="141" t="s">
        <v>282</v>
      </c>
      <c r="AT299" s="141" t="s">
        <v>126</v>
      </c>
      <c r="AU299" s="141" t="s">
        <v>85</v>
      </c>
      <c r="AY299" s="15" t="s">
        <v>124</v>
      </c>
      <c r="BE299" s="142">
        <f>IF(N299="základní",J299,0)</f>
        <v>0</v>
      </c>
      <c r="BF299" s="142">
        <f>IF(N299="snížená",J299,0)</f>
        <v>0</v>
      </c>
      <c r="BG299" s="142">
        <f>IF(N299="zákl. přenesená",J299,0)</f>
        <v>0</v>
      </c>
      <c r="BH299" s="142">
        <f>IF(N299="sníž. přenesená",J299,0)</f>
        <v>0</v>
      </c>
      <c r="BI299" s="142">
        <f>IF(N299="nulová",J299,0)</f>
        <v>0</v>
      </c>
      <c r="BJ299" s="15" t="s">
        <v>83</v>
      </c>
      <c r="BK299" s="142">
        <f>ROUND(I299*H299,2)</f>
        <v>0</v>
      </c>
      <c r="BL299" s="15" t="s">
        <v>282</v>
      </c>
      <c r="BM299" s="141" t="s">
        <v>368</v>
      </c>
    </row>
    <row r="300" spans="2:65" s="1" customFormat="1" ht="36">
      <c r="B300" s="30"/>
      <c r="D300" s="143" t="s">
        <v>132</v>
      </c>
      <c r="F300" s="144" t="s">
        <v>367</v>
      </c>
      <c r="I300" s="145"/>
      <c r="L300" s="30"/>
      <c r="M300" s="146"/>
      <c r="T300" s="54"/>
      <c r="AT300" s="15" t="s">
        <v>132</v>
      </c>
      <c r="AU300" s="15" t="s">
        <v>85</v>
      </c>
    </row>
    <row r="301" spans="2:65" s="1" customFormat="1" ht="10">
      <c r="B301" s="30"/>
      <c r="D301" s="147" t="s">
        <v>133</v>
      </c>
      <c r="F301" s="148" t="s">
        <v>369</v>
      </c>
      <c r="I301" s="145"/>
      <c r="L301" s="30"/>
      <c r="M301" s="146"/>
      <c r="T301" s="54"/>
      <c r="AT301" s="15" t="s">
        <v>133</v>
      </c>
      <c r="AU301" s="15" t="s">
        <v>85</v>
      </c>
    </row>
    <row r="302" spans="2:65" s="12" customFormat="1" ht="10">
      <c r="B302" s="149"/>
      <c r="D302" s="143" t="s">
        <v>138</v>
      </c>
      <c r="E302" s="150" t="s">
        <v>1</v>
      </c>
      <c r="F302" s="151" t="s">
        <v>370</v>
      </c>
      <c r="H302" s="152">
        <v>150</v>
      </c>
      <c r="I302" s="153"/>
      <c r="L302" s="149"/>
      <c r="M302" s="154"/>
      <c r="T302" s="155"/>
      <c r="AT302" s="150" t="s">
        <v>138</v>
      </c>
      <c r="AU302" s="150" t="s">
        <v>85</v>
      </c>
      <c r="AV302" s="12" t="s">
        <v>85</v>
      </c>
      <c r="AW302" s="12" t="s">
        <v>33</v>
      </c>
      <c r="AX302" s="12" t="s">
        <v>75</v>
      </c>
      <c r="AY302" s="150" t="s">
        <v>124</v>
      </c>
    </row>
    <row r="303" spans="2:65" s="13" customFormat="1" ht="10">
      <c r="B303" s="156"/>
      <c r="D303" s="143" t="s">
        <v>138</v>
      </c>
      <c r="E303" s="157" t="s">
        <v>1</v>
      </c>
      <c r="F303" s="158" t="s">
        <v>140</v>
      </c>
      <c r="H303" s="159">
        <v>150</v>
      </c>
      <c r="I303" s="160"/>
      <c r="L303" s="156"/>
      <c r="M303" s="161"/>
      <c r="T303" s="162"/>
      <c r="AT303" s="157" t="s">
        <v>138</v>
      </c>
      <c r="AU303" s="157" t="s">
        <v>85</v>
      </c>
      <c r="AV303" s="13" t="s">
        <v>131</v>
      </c>
      <c r="AW303" s="13" t="s">
        <v>33</v>
      </c>
      <c r="AX303" s="13" t="s">
        <v>83</v>
      </c>
      <c r="AY303" s="157" t="s">
        <v>124</v>
      </c>
    </row>
    <row r="304" spans="2:65" s="1" customFormat="1" ht="44.25" customHeight="1">
      <c r="B304" s="30"/>
      <c r="C304" s="130" t="s">
        <v>371</v>
      </c>
      <c r="D304" s="130" t="s">
        <v>126</v>
      </c>
      <c r="E304" s="131" t="s">
        <v>372</v>
      </c>
      <c r="F304" s="132" t="s">
        <v>373</v>
      </c>
      <c r="G304" s="133" t="s">
        <v>340</v>
      </c>
      <c r="H304" s="134">
        <v>150</v>
      </c>
      <c r="I304" s="135"/>
      <c r="J304" s="136">
        <f>ROUND(I304*H304,2)</f>
        <v>0</v>
      </c>
      <c r="K304" s="132" t="s">
        <v>130</v>
      </c>
      <c r="L304" s="30"/>
      <c r="M304" s="137" t="s">
        <v>1</v>
      </c>
      <c r="N304" s="138" t="s">
        <v>40</v>
      </c>
      <c r="P304" s="139">
        <f>O304*H304</f>
        <v>0</v>
      </c>
      <c r="Q304" s="139">
        <v>0</v>
      </c>
      <c r="R304" s="139">
        <f>Q304*H304</f>
        <v>0</v>
      </c>
      <c r="S304" s="139">
        <v>0</v>
      </c>
      <c r="T304" s="140">
        <f>S304*H304</f>
        <v>0</v>
      </c>
      <c r="AR304" s="141" t="s">
        <v>282</v>
      </c>
      <c r="AT304" s="141" t="s">
        <v>126</v>
      </c>
      <c r="AU304" s="141" t="s">
        <v>85</v>
      </c>
      <c r="AY304" s="15" t="s">
        <v>124</v>
      </c>
      <c r="BE304" s="142">
        <f>IF(N304="základní",J304,0)</f>
        <v>0</v>
      </c>
      <c r="BF304" s="142">
        <f>IF(N304="snížená",J304,0)</f>
        <v>0</v>
      </c>
      <c r="BG304" s="142">
        <f>IF(N304="zákl. přenesená",J304,0)</f>
        <v>0</v>
      </c>
      <c r="BH304" s="142">
        <f>IF(N304="sníž. přenesená",J304,0)</f>
        <v>0</v>
      </c>
      <c r="BI304" s="142">
        <f>IF(N304="nulová",J304,0)</f>
        <v>0</v>
      </c>
      <c r="BJ304" s="15" t="s">
        <v>83</v>
      </c>
      <c r="BK304" s="142">
        <f>ROUND(I304*H304,2)</f>
        <v>0</v>
      </c>
      <c r="BL304" s="15" t="s">
        <v>282</v>
      </c>
      <c r="BM304" s="141" t="s">
        <v>374</v>
      </c>
    </row>
    <row r="305" spans="2:65" s="1" customFormat="1" ht="27">
      <c r="B305" s="30"/>
      <c r="D305" s="143" t="s">
        <v>132</v>
      </c>
      <c r="F305" s="144" t="s">
        <v>373</v>
      </c>
      <c r="I305" s="145"/>
      <c r="L305" s="30"/>
      <c r="M305" s="146"/>
      <c r="T305" s="54"/>
      <c r="AT305" s="15" t="s">
        <v>132</v>
      </c>
      <c r="AU305" s="15" t="s">
        <v>85</v>
      </c>
    </row>
    <row r="306" spans="2:65" s="1" customFormat="1" ht="10">
      <c r="B306" s="30"/>
      <c r="D306" s="147" t="s">
        <v>133</v>
      </c>
      <c r="F306" s="148" t="s">
        <v>375</v>
      </c>
      <c r="I306" s="145"/>
      <c r="L306" s="30"/>
      <c r="M306" s="146"/>
      <c r="T306" s="54"/>
      <c r="AT306" s="15" t="s">
        <v>133</v>
      </c>
      <c r="AU306" s="15" t="s">
        <v>85</v>
      </c>
    </row>
    <row r="307" spans="2:65" s="1" customFormat="1" ht="33" customHeight="1">
      <c r="B307" s="30"/>
      <c r="C307" s="164" t="s">
        <v>252</v>
      </c>
      <c r="D307" s="164" t="s">
        <v>185</v>
      </c>
      <c r="E307" s="165" t="s">
        <v>376</v>
      </c>
      <c r="F307" s="166" t="s">
        <v>377</v>
      </c>
      <c r="G307" s="167" t="s">
        <v>340</v>
      </c>
      <c r="H307" s="168">
        <v>150</v>
      </c>
      <c r="I307" s="169"/>
      <c r="J307" s="170">
        <f>ROUND(I307*H307,2)</f>
        <v>0</v>
      </c>
      <c r="K307" s="166" t="s">
        <v>130</v>
      </c>
      <c r="L307" s="171"/>
      <c r="M307" s="172" t="s">
        <v>1</v>
      </c>
      <c r="N307" s="173" t="s">
        <v>40</v>
      </c>
      <c r="P307" s="139">
        <f>O307*H307</f>
        <v>0</v>
      </c>
      <c r="Q307" s="139">
        <v>0</v>
      </c>
      <c r="R307" s="139">
        <f>Q307*H307</f>
        <v>0</v>
      </c>
      <c r="S307" s="139">
        <v>0</v>
      </c>
      <c r="T307" s="140">
        <f>S307*H307</f>
        <v>0</v>
      </c>
      <c r="AR307" s="141" t="s">
        <v>378</v>
      </c>
      <c r="AT307" s="141" t="s">
        <v>185</v>
      </c>
      <c r="AU307" s="141" t="s">
        <v>85</v>
      </c>
      <c r="AY307" s="15" t="s">
        <v>124</v>
      </c>
      <c r="BE307" s="142">
        <f>IF(N307="základní",J307,0)</f>
        <v>0</v>
      </c>
      <c r="BF307" s="142">
        <f>IF(N307="snížená",J307,0)</f>
        <v>0</v>
      </c>
      <c r="BG307" s="142">
        <f>IF(N307="zákl. přenesená",J307,0)</f>
        <v>0</v>
      </c>
      <c r="BH307" s="142">
        <f>IF(N307="sníž. přenesená",J307,0)</f>
        <v>0</v>
      </c>
      <c r="BI307" s="142">
        <f>IF(N307="nulová",J307,0)</f>
        <v>0</v>
      </c>
      <c r="BJ307" s="15" t="s">
        <v>83</v>
      </c>
      <c r="BK307" s="142">
        <f>ROUND(I307*H307,2)</f>
        <v>0</v>
      </c>
      <c r="BL307" s="15" t="s">
        <v>282</v>
      </c>
      <c r="BM307" s="141" t="s">
        <v>379</v>
      </c>
    </row>
    <row r="308" spans="2:65" s="1" customFormat="1" ht="18">
      <c r="B308" s="30"/>
      <c r="D308" s="143" t="s">
        <v>132</v>
      </c>
      <c r="F308" s="144" t="s">
        <v>377</v>
      </c>
      <c r="I308" s="145"/>
      <c r="L308" s="30"/>
      <c r="M308" s="146"/>
      <c r="T308" s="54"/>
      <c r="AT308" s="15" t="s">
        <v>132</v>
      </c>
      <c r="AU308" s="15" t="s">
        <v>85</v>
      </c>
    </row>
    <row r="309" spans="2:65" s="1" customFormat="1" ht="18">
      <c r="B309" s="30"/>
      <c r="D309" s="143" t="s">
        <v>158</v>
      </c>
      <c r="F309" s="163" t="s">
        <v>380</v>
      </c>
      <c r="I309" s="145"/>
      <c r="L309" s="30"/>
      <c r="M309" s="146"/>
      <c r="T309" s="54"/>
      <c r="AT309" s="15" t="s">
        <v>158</v>
      </c>
      <c r="AU309" s="15" t="s">
        <v>85</v>
      </c>
    </row>
    <row r="310" spans="2:65" s="1" customFormat="1" ht="55.5" customHeight="1">
      <c r="B310" s="30"/>
      <c r="C310" s="130" t="s">
        <v>381</v>
      </c>
      <c r="D310" s="130" t="s">
        <v>126</v>
      </c>
      <c r="E310" s="131" t="s">
        <v>382</v>
      </c>
      <c r="F310" s="132" t="s">
        <v>383</v>
      </c>
      <c r="G310" s="133" t="s">
        <v>340</v>
      </c>
      <c r="H310" s="134">
        <v>150</v>
      </c>
      <c r="I310" s="135"/>
      <c r="J310" s="136">
        <f>ROUND(I310*H310,2)</f>
        <v>0</v>
      </c>
      <c r="K310" s="132" t="s">
        <v>130</v>
      </c>
      <c r="L310" s="30"/>
      <c r="M310" s="137" t="s">
        <v>1</v>
      </c>
      <c r="N310" s="138" t="s">
        <v>40</v>
      </c>
      <c r="P310" s="139">
        <f>O310*H310</f>
        <v>0</v>
      </c>
      <c r="Q310" s="139">
        <v>0</v>
      </c>
      <c r="R310" s="139">
        <f>Q310*H310</f>
        <v>0</v>
      </c>
      <c r="S310" s="139">
        <v>0</v>
      </c>
      <c r="T310" s="140">
        <f>S310*H310</f>
        <v>0</v>
      </c>
      <c r="AR310" s="141" t="s">
        <v>282</v>
      </c>
      <c r="AT310" s="141" t="s">
        <v>126</v>
      </c>
      <c r="AU310" s="141" t="s">
        <v>85</v>
      </c>
      <c r="AY310" s="15" t="s">
        <v>124</v>
      </c>
      <c r="BE310" s="142">
        <f>IF(N310="základní",J310,0)</f>
        <v>0</v>
      </c>
      <c r="BF310" s="142">
        <f>IF(N310="snížená",J310,0)</f>
        <v>0</v>
      </c>
      <c r="BG310" s="142">
        <f>IF(N310="zákl. přenesená",J310,0)</f>
        <v>0</v>
      </c>
      <c r="BH310" s="142">
        <f>IF(N310="sníž. přenesená",J310,0)</f>
        <v>0</v>
      </c>
      <c r="BI310" s="142">
        <f>IF(N310="nulová",J310,0)</f>
        <v>0</v>
      </c>
      <c r="BJ310" s="15" t="s">
        <v>83</v>
      </c>
      <c r="BK310" s="142">
        <f>ROUND(I310*H310,2)</f>
        <v>0</v>
      </c>
      <c r="BL310" s="15" t="s">
        <v>282</v>
      </c>
      <c r="BM310" s="141" t="s">
        <v>384</v>
      </c>
    </row>
    <row r="311" spans="2:65" s="1" customFormat="1" ht="36">
      <c r="B311" s="30"/>
      <c r="D311" s="143" t="s">
        <v>132</v>
      </c>
      <c r="F311" s="144" t="s">
        <v>383</v>
      </c>
      <c r="I311" s="145"/>
      <c r="L311" s="30"/>
      <c r="M311" s="146"/>
      <c r="T311" s="54"/>
      <c r="AT311" s="15" t="s">
        <v>132</v>
      </c>
      <c r="AU311" s="15" t="s">
        <v>85</v>
      </c>
    </row>
    <row r="312" spans="2:65" s="1" customFormat="1" ht="10">
      <c r="B312" s="30"/>
      <c r="D312" s="147" t="s">
        <v>133</v>
      </c>
      <c r="F312" s="148" t="s">
        <v>385</v>
      </c>
      <c r="I312" s="145"/>
      <c r="L312" s="30"/>
      <c r="M312" s="146"/>
      <c r="T312" s="54"/>
      <c r="AT312" s="15" t="s">
        <v>133</v>
      </c>
      <c r="AU312" s="15" t="s">
        <v>85</v>
      </c>
    </row>
    <row r="313" spans="2:65" s="11" customFormat="1" ht="25.9" customHeight="1">
      <c r="B313" s="118"/>
      <c r="D313" s="119" t="s">
        <v>74</v>
      </c>
      <c r="E313" s="120" t="s">
        <v>386</v>
      </c>
      <c r="F313" s="120" t="s">
        <v>387</v>
      </c>
      <c r="I313" s="121"/>
      <c r="J313" s="122">
        <f>BK313</f>
        <v>0</v>
      </c>
      <c r="L313" s="118"/>
      <c r="M313" s="123"/>
      <c r="P313" s="124">
        <f>P314+SUM(P315:P322)</f>
        <v>0</v>
      </c>
      <c r="R313" s="124">
        <f>R314+SUM(R315:R322)</f>
        <v>0</v>
      </c>
      <c r="T313" s="125">
        <f>T314+SUM(T315:T322)</f>
        <v>0</v>
      </c>
      <c r="AR313" s="119" t="s">
        <v>149</v>
      </c>
      <c r="AT313" s="126" t="s">
        <v>74</v>
      </c>
      <c r="AU313" s="126" t="s">
        <v>75</v>
      </c>
      <c r="AY313" s="119" t="s">
        <v>124</v>
      </c>
      <c r="BK313" s="127">
        <f>BK314+SUM(BK315:BK322)</f>
        <v>0</v>
      </c>
    </row>
    <row r="314" spans="2:65" s="1" customFormat="1" ht="16.5" customHeight="1">
      <c r="B314" s="30"/>
      <c r="C314" s="130" t="s">
        <v>258</v>
      </c>
      <c r="D314" s="130" t="s">
        <v>126</v>
      </c>
      <c r="E314" s="131" t="s">
        <v>388</v>
      </c>
      <c r="F314" s="132" t="s">
        <v>389</v>
      </c>
      <c r="G314" s="133" t="s">
        <v>354</v>
      </c>
      <c r="H314" s="134">
        <v>1</v>
      </c>
      <c r="I314" s="135"/>
      <c r="J314" s="136">
        <f>ROUND(I314*H314,2)</f>
        <v>0</v>
      </c>
      <c r="K314" s="132" t="s">
        <v>1</v>
      </c>
      <c r="L314" s="30"/>
      <c r="M314" s="137" t="s">
        <v>1</v>
      </c>
      <c r="N314" s="138" t="s">
        <v>40</v>
      </c>
      <c r="P314" s="139">
        <f>O314*H314</f>
        <v>0</v>
      </c>
      <c r="Q314" s="139">
        <v>0</v>
      </c>
      <c r="R314" s="139">
        <f>Q314*H314</f>
        <v>0</v>
      </c>
      <c r="S314" s="139">
        <v>0</v>
      </c>
      <c r="T314" s="140">
        <f>S314*H314</f>
        <v>0</v>
      </c>
      <c r="AR314" s="141" t="s">
        <v>131</v>
      </c>
      <c r="AT314" s="141" t="s">
        <v>126</v>
      </c>
      <c r="AU314" s="141" t="s">
        <v>83</v>
      </c>
      <c r="AY314" s="15" t="s">
        <v>124</v>
      </c>
      <c r="BE314" s="142">
        <f>IF(N314="základní",J314,0)</f>
        <v>0</v>
      </c>
      <c r="BF314" s="142">
        <f>IF(N314="snížená",J314,0)</f>
        <v>0</v>
      </c>
      <c r="BG314" s="142">
        <f>IF(N314="zákl. přenesená",J314,0)</f>
        <v>0</v>
      </c>
      <c r="BH314" s="142">
        <f>IF(N314="sníž. přenesená",J314,0)</f>
        <v>0</v>
      </c>
      <c r="BI314" s="142">
        <f>IF(N314="nulová",J314,0)</f>
        <v>0</v>
      </c>
      <c r="BJ314" s="15" t="s">
        <v>83</v>
      </c>
      <c r="BK314" s="142">
        <f>ROUND(I314*H314,2)</f>
        <v>0</v>
      </c>
      <c r="BL314" s="15" t="s">
        <v>131</v>
      </c>
      <c r="BM314" s="141" t="s">
        <v>390</v>
      </c>
    </row>
    <row r="315" spans="2:65" s="1" customFormat="1" ht="10">
      <c r="B315" s="30"/>
      <c r="D315" s="143" t="s">
        <v>132</v>
      </c>
      <c r="F315" s="144" t="s">
        <v>389</v>
      </c>
      <c r="I315" s="145"/>
      <c r="L315" s="30"/>
      <c r="M315" s="146"/>
      <c r="T315" s="54"/>
      <c r="AT315" s="15" t="s">
        <v>132</v>
      </c>
      <c r="AU315" s="15" t="s">
        <v>83</v>
      </c>
    </row>
    <row r="316" spans="2:65" s="12" customFormat="1" ht="20">
      <c r="B316" s="149"/>
      <c r="D316" s="143" t="s">
        <v>138</v>
      </c>
      <c r="E316" s="150" t="s">
        <v>1</v>
      </c>
      <c r="F316" s="151" t="s">
        <v>391</v>
      </c>
      <c r="H316" s="152">
        <v>1</v>
      </c>
      <c r="I316" s="153"/>
      <c r="L316" s="149"/>
      <c r="M316" s="154"/>
      <c r="T316" s="155"/>
      <c r="AT316" s="150" t="s">
        <v>138</v>
      </c>
      <c r="AU316" s="150" t="s">
        <v>83</v>
      </c>
      <c r="AV316" s="12" t="s">
        <v>85</v>
      </c>
      <c r="AW316" s="12" t="s">
        <v>33</v>
      </c>
      <c r="AX316" s="12" t="s">
        <v>75</v>
      </c>
      <c r="AY316" s="150" t="s">
        <v>124</v>
      </c>
    </row>
    <row r="317" spans="2:65" s="13" customFormat="1" ht="10">
      <c r="B317" s="156"/>
      <c r="D317" s="143" t="s">
        <v>138</v>
      </c>
      <c r="E317" s="157" t="s">
        <v>1</v>
      </c>
      <c r="F317" s="158" t="s">
        <v>140</v>
      </c>
      <c r="H317" s="159">
        <v>1</v>
      </c>
      <c r="I317" s="160"/>
      <c r="L317" s="156"/>
      <c r="M317" s="161"/>
      <c r="T317" s="162"/>
      <c r="AT317" s="157" t="s">
        <v>138</v>
      </c>
      <c r="AU317" s="157" t="s">
        <v>83</v>
      </c>
      <c r="AV317" s="13" t="s">
        <v>131</v>
      </c>
      <c r="AW317" s="13" t="s">
        <v>33</v>
      </c>
      <c r="AX317" s="13" t="s">
        <v>83</v>
      </c>
      <c r="AY317" s="157" t="s">
        <v>124</v>
      </c>
    </row>
    <row r="318" spans="2:65" s="1" customFormat="1" ht="16.5" customHeight="1">
      <c r="B318" s="30"/>
      <c r="C318" s="130" t="s">
        <v>392</v>
      </c>
      <c r="D318" s="130" t="s">
        <v>126</v>
      </c>
      <c r="E318" s="131" t="s">
        <v>393</v>
      </c>
      <c r="F318" s="132" t="s">
        <v>394</v>
      </c>
      <c r="G318" s="133" t="s">
        <v>354</v>
      </c>
      <c r="H318" s="134">
        <v>1</v>
      </c>
      <c r="I318" s="135"/>
      <c r="J318" s="136">
        <f>ROUND(I318*H318,2)</f>
        <v>0</v>
      </c>
      <c r="K318" s="132" t="s">
        <v>1</v>
      </c>
      <c r="L318" s="30"/>
      <c r="M318" s="137" t="s">
        <v>1</v>
      </c>
      <c r="N318" s="138" t="s">
        <v>40</v>
      </c>
      <c r="P318" s="139">
        <f>O318*H318</f>
        <v>0</v>
      </c>
      <c r="Q318" s="139">
        <v>0</v>
      </c>
      <c r="R318" s="139">
        <f>Q318*H318</f>
        <v>0</v>
      </c>
      <c r="S318" s="139">
        <v>0</v>
      </c>
      <c r="T318" s="140">
        <f>S318*H318</f>
        <v>0</v>
      </c>
      <c r="AR318" s="141" t="s">
        <v>131</v>
      </c>
      <c r="AT318" s="141" t="s">
        <v>126</v>
      </c>
      <c r="AU318" s="141" t="s">
        <v>83</v>
      </c>
      <c r="AY318" s="15" t="s">
        <v>124</v>
      </c>
      <c r="BE318" s="142">
        <f>IF(N318="základní",J318,0)</f>
        <v>0</v>
      </c>
      <c r="BF318" s="142">
        <f>IF(N318="snížená",J318,0)</f>
        <v>0</v>
      </c>
      <c r="BG318" s="142">
        <f>IF(N318="zákl. přenesená",J318,0)</f>
        <v>0</v>
      </c>
      <c r="BH318" s="142">
        <f>IF(N318="sníž. přenesená",J318,0)</f>
        <v>0</v>
      </c>
      <c r="BI318" s="142">
        <f>IF(N318="nulová",J318,0)</f>
        <v>0</v>
      </c>
      <c r="BJ318" s="15" t="s">
        <v>83</v>
      </c>
      <c r="BK318" s="142">
        <f>ROUND(I318*H318,2)</f>
        <v>0</v>
      </c>
      <c r="BL318" s="15" t="s">
        <v>131</v>
      </c>
      <c r="BM318" s="141" t="s">
        <v>395</v>
      </c>
    </row>
    <row r="319" spans="2:65" s="1" customFormat="1" ht="10">
      <c r="B319" s="30"/>
      <c r="D319" s="143" t="s">
        <v>132</v>
      </c>
      <c r="F319" s="144" t="s">
        <v>394</v>
      </c>
      <c r="I319" s="145"/>
      <c r="L319" s="30"/>
      <c r="M319" s="146"/>
      <c r="T319" s="54"/>
      <c r="AT319" s="15" t="s">
        <v>132</v>
      </c>
      <c r="AU319" s="15" t="s">
        <v>83</v>
      </c>
    </row>
    <row r="320" spans="2:65" s="12" customFormat="1" ht="20">
      <c r="B320" s="149"/>
      <c r="D320" s="143" t="s">
        <v>138</v>
      </c>
      <c r="E320" s="150" t="s">
        <v>1</v>
      </c>
      <c r="F320" s="151" t="s">
        <v>396</v>
      </c>
      <c r="H320" s="152">
        <v>1</v>
      </c>
      <c r="I320" s="153"/>
      <c r="L320" s="149"/>
      <c r="M320" s="154"/>
      <c r="T320" s="155"/>
      <c r="AT320" s="150" t="s">
        <v>138</v>
      </c>
      <c r="AU320" s="150" t="s">
        <v>83</v>
      </c>
      <c r="AV320" s="12" t="s">
        <v>85</v>
      </c>
      <c r="AW320" s="12" t="s">
        <v>33</v>
      </c>
      <c r="AX320" s="12" t="s">
        <v>75</v>
      </c>
      <c r="AY320" s="150" t="s">
        <v>124</v>
      </c>
    </row>
    <row r="321" spans="2:65" s="13" customFormat="1" ht="10">
      <c r="B321" s="156"/>
      <c r="D321" s="143" t="s">
        <v>138</v>
      </c>
      <c r="E321" s="157" t="s">
        <v>1</v>
      </c>
      <c r="F321" s="158" t="s">
        <v>140</v>
      </c>
      <c r="H321" s="159">
        <v>1</v>
      </c>
      <c r="I321" s="160"/>
      <c r="L321" s="156"/>
      <c r="M321" s="161"/>
      <c r="T321" s="162"/>
      <c r="AT321" s="157" t="s">
        <v>138</v>
      </c>
      <c r="AU321" s="157" t="s">
        <v>83</v>
      </c>
      <c r="AV321" s="13" t="s">
        <v>131</v>
      </c>
      <c r="AW321" s="13" t="s">
        <v>33</v>
      </c>
      <c r="AX321" s="13" t="s">
        <v>83</v>
      </c>
      <c r="AY321" s="157" t="s">
        <v>124</v>
      </c>
    </row>
    <row r="322" spans="2:65" s="11" customFormat="1" ht="22.75" customHeight="1">
      <c r="B322" s="118"/>
      <c r="D322" s="119" t="s">
        <v>74</v>
      </c>
      <c r="E322" s="128" t="s">
        <v>388</v>
      </c>
      <c r="F322" s="128" t="s">
        <v>397</v>
      </c>
      <c r="I322" s="121"/>
      <c r="J322" s="129">
        <f>BK322</f>
        <v>0</v>
      </c>
      <c r="L322" s="118"/>
      <c r="M322" s="123"/>
      <c r="P322" s="124">
        <f>SUM(P323:P330)</f>
        <v>0</v>
      </c>
      <c r="R322" s="124">
        <f>SUM(R323:R330)</f>
        <v>0</v>
      </c>
      <c r="T322" s="125">
        <f>SUM(T323:T330)</f>
        <v>0</v>
      </c>
      <c r="AR322" s="119" t="s">
        <v>149</v>
      </c>
      <c r="AT322" s="126" t="s">
        <v>74</v>
      </c>
      <c r="AU322" s="126" t="s">
        <v>83</v>
      </c>
      <c r="AY322" s="119" t="s">
        <v>124</v>
      </c>
      <c r="BK322" s="127">
        <f>SUM(BK323:BK330)</f>
        <v>0</v>
      </c>
    </row>
    <row r="323" spans="2:65" s="1" customFormat="1" ht="16.5" customHeight="1">
      <c r="B323" s="30"/>
      <c r="C323" s="130" t="s">
        <v>263</v>
      </c>
      <c r="D323" s="130" t="s">
        <v>126</v>
      </c>
      <c r="E323" s="131" t="s">
        <v>398</v>
      </c>
      <c r="F323" s="132" t="s">
        <v>399</v>
      </c>
      <c r="G323" s="133" t="s">
        <v>354</v>
      </c>
      <c r="H323" s="134">
        <v>1</v>
      </c>
      <c r="I323" s="135"/>
      <c r="J323" s="136">
        <f>ROUND(I323*H323,2)</f>
        <v>0</v>
      </c>
      <c r="K323" s="132" t="s">
        <v>1</v>
      </c>
      <c r="L323" s="30"/>
      <c r="M323" s="137" t="s">
        <v>1</v>
      </c>
      <c r="N323" s="138" t="s">
        <v>40</v>
      </c>
      <c r="P323" s="139">
        <f>O323*H323</f>
        <v>0</v>
      </c>
      <c r="Q323" s="139">
        <v>0</v>
      </c>
      <c r="R323" s="139">
        <f>Q323*H323</f>
        <v>0</v>
      </c>
      <c r="S323" s="139">
        <v>0</v>
      </c>
      <c r="T323" s="140">
        <f>S323*H323</f>
        <v>0</v>
      </c>
      <c r="AR323" s="141" t="s">
        <v>131</v>
      </c>
      <c r="AT323" s="141" t="s">
        <v>126</v>
      </c>
      <c r="AU323" s="141" t="s">
        <v>85</v>
      </c>
      <c r="AY323" s="15" t="s">
        <v>124</v>
      </c>
      <c r="BE323" s="142">
        <f>IF(N323="základní",J323,0)</f>
        <v>0</v>
      </c>
      <c r="BF323" s="142">
        <f>IF(N323="snížená",J323,0)</f>
        <v>0</v>
      </c>
      <c r="BG323" s="142">
        <f>IF(N323="zákl. přenesená",J323,0)</f>
        <v>0</v>
      </c>
      <c r="BH323" s="142">
        <f>IF(N323="sníž. přenesená",J323,0)</f>
        <v>0</v>
      </c>
      <c r="BI323" s="142">
        <f>IF(N323="nulová",J323,0)</f>
        <v>0</v>
      </c>
      <c r="BJ323" s="15" t="s">
        <v>83</v>
      </c>
      <c r="BK323" s="142">
        <f>ROUND(I323*H323,2)</f>
        <v>0</v>
      </c>
      <c r="BL323" s="15" t="s">
        <v>131</v>
      </c>
      <c r="BM323" s="141" t="s">
        <v>400</v>
      </c>
    </row>
    <row r="324" spans="2:65" s="1" customFormat="1" ht="10">
      <c r="B324" s="30"/>
      <c r="D324" s="143" t="s">
        <v>132</v>
      </c>
      <c r="F324" s="144" t="s">
        <v>399</v>
      </c>
      <c r="I324" s="145"/>
      <c r="L324" s="30"/>
      <c r="M324" s="146"/>
      <c r="T324" s="54"/>
      <c r="AT324" s="15" t="s">
        <v>132</v>
      </c>
      <c r="AU324" s="15" t="s">
        <v>85</v>
      </c>
    </row>
    <row r="325" spans="2:65" s="1" customFormat="1" ht="18">
      <c r="B325" s="30"/>
      <c r="D325" s="143" t="s">
        <v>158</v>
      </c>
      <c r="F325" s="163" t="s">
        <v>401</v>
      </c>
      <c r="I325" s="145"/>
      <c r="L325" s="30"/>
      <c r="M325" s="146"/>
      <c r="T325" s="54"/>
      <c r="AT325" s="15" t="s">
        <v>158</v>
      </c>
      <c r="AU325" s="15" t="s">
        <v>85</v>
      </c>
    </row>
    <row r="326" spans="2:65" s="1" customFormat="1" ht="16.5" customHeight="1">
      <c r="B326" s="30"/>
      <c r="C326" s="130" t="s">
        <v>402</v>
      </c>
      <c r="D326" s="130" t="s">
        <v>126</v>
      </c>
      <c r="E326" s="131" t="s">
        <v>403</v>
      </c>
      <c r="F326" s="132" t="s">
        <v>404</v>
      </c>
      <c r="G326" s="133" t="s">
        <v>354</v>
      </c>
      <c r="H326" s="134">
        <v>1</v>
      </c>
      <c r="I326" s="135"/>
      <c r="J326" s="136">
        <f>ROUND(I326*H326,2)</f>
        <v>0</v>
      </c>
      <c r="K326" s="132" t="s">
        <v>1</v>
      </c>
      <c r="L326" s="30"/>
      <c r="M326" s="137" t="s">
        <v>1</v>
      </c>
      <c r="N326" s="138" t="s">
        <v>40</v>
      </c>
      <c r="P326" s="139">
        <f>O326*H326</f>
        <v>0</v>
      </c>
      <c r="Q326" s="139">
        <v>0</v>
      </c>
      <c r="R326" s="139">
        <f>Q326*H326</f>
        <v>0</v>
      </c>
      <c r="S326" s="139">
        <v>0</v>
      </c>
      <c r="T326" s="140">
        <f>S326*H326</f>
        <v>0</v>
      </c>
      <c r="AR326" s="141" t="s">
        <v>131</v>
      </c>
      <c r="AT326" s="141" t="s">
        <v>126</v>
      </c>
      <c r="AU326" s="141" t="s">
        <v>85</v>
      </c>
      <c r="AY326" s="15" t="s">
        <v>124</v>
      </c>
      <c r="BE326" s="142">
        <f>IF(N326="základní",J326,0)</f>
        <v>0</v>
      </c>
      <c r="BF326" s="142">
        <f>IF(N326="snížená",J326,0)</f>
        <v>0</v>
      </c>
      <c r="BG326" s="142">
        <f>IF(N326="zákl. přenesená",J326,0)</f>
        <v>0</v>
      </c>
      <c r="BH326" s="142">
        <f>IF(N326="sníž. přenesená",J326,0)</f>
        <v>0</v>
      </c>
      <c r="BI326" s="142">
        <f>IF(N326="nulová",J326,0)</f>
        <v>0</v>
      </c>
      <c r="BJ326" s="15" t="s">
        <v>83</v>
      </c>
      <c r="BK326" s="142">
        <f>ROUND(I326*H326,2)</f>
        <v>0</v>
      </c>
      <c r="BL326" s="15" t="s">
        <v>131</v>
      </c>
      <c r="BM326" s="141" t="s">
        <v>405</v>
      </c>
    </row>
    <row r="327" spans="2:65" s="1" customFormat="1" ht="10">
      <c r="B327" s="30"/>
      <c r="D327" s="143" t="s">
        <v>132</v>
      </c>
      <c r="F327" s="144" t="s">
        <v>404</v>
      </c>
      <c r="I327" s="145"/>
      <c r="L327" s="30"/>
      <c r="M327" s="146"/>
      <c r="T327" s="54"/>
      <c r="AT327" s="15" t="s">
        <v>132</v>
      </c>
      <c r="AU327" s="15" t="s">
        <v>85</v>
      </c>
    </row>
    <row r="328" spans="2:65" s="1" customFormat="1" ht="16.5" customHeight="1">
      <c r="B328" s="30"/>
      <c r="C328" s="130" t="s">
        <v>268</v>
      </c>
      <c r="D328" s="130" t="s">
        <v>126</v>
      </c>
      <c r="E328" s="131" t="s">
        <v>406</v>
      </c>
      <c r="F328" s="132" t="s">
        <v>407</v>
      </c>
      <c r="G328" s="133" t="s">
        <v>354</v>
      </c>
      <c r="H328" s="134">
        <v>1</v>
      </c>
      <c r="I328" s="135"/>
      <c r="J328" s="136">
        <f>ROUND(I328*H328,2)</f>
        <v>0</v>
      </c>
      <c r="K328" s="132" t="s">
        <v>1</v>
      </c>
      <c r="L328" s="30"/>
      <c r="M328" s="137" t="s">
        <v>1</v>
      </c>
      <c r="N328" s="138" t="s">
        <v>40</v>
      </c>
      <c r="P328" s="139">
        <f>O328*H328</f>
        <v>0</v>
      </c>
      <c r="Q328" s="139">
        <v>0</v>
      </c>
      <c r="R328" s="139">
        <f>Q328*H328</f>
        <v>0</v>
      </c>
      <c r="S328" s="139">
        <v>0</v>
      </c>
      <c r="T328" s="140">
        <f>S328*H328</f>
        <v>0</v>
      </c>
      <c r="AR328" s="141" t="s">
        <v>131</v>
      </c>
      <c r="AT328" s="141" t="s">
        <v>126</v>
      </c>
      <c r="AU328" s="141" t="s">
        <v>85</v>
      </c>
      <c r="AY328" s="15" t="s">
        <v>124</v>
      </c>
      <c r="BE328" s="142">
        <f>IF(N328="základní",J328,0)</f>
        <v>0</v>
      </c>
      <c r="BF328" s="142">
        <f>IF(N328="snížená",J328,0)</f>
        <v>0</v>
      </c>
      <c r="BG328" s="142">
        <f>IF(N328="zákl. přenesená",J328,0)</f>
        <v>0</v>
      </c>
      <c r="BH328" s="142">
        <f>IF(N328="sníž. přenesená",J328,0)</f>
        <v>0</v>
      </c>
      <c r="BI328" s="142">
        <f>IF(N328="nulová",J328,0)</f>
        <v>0</v>
      </c>
      <c r="BJ328" s="15" t="s">
        <v>83</v>
      </c>
      <c r="BK328" s="142">
        <f>ROUND(I328*H328,2)</f>
        <v>0</v>
      </c>
      <c r="BL328" s="15" t="s">
        <v>131</v>
      </c>
      <c r="BM328" s="141" t="s">
        <v>408</v>
      </c>
    </row>
    <row r="329" spans="2:65" s="1" customFormat="1" ht="10">
      <c r="B329" s="30"/>
      <c r="D329" s="143" t="s">
        <v>132</v>
      </c>
      <c r="F329" s="144" t="s">
        <v>407</v>
      </c>
      <c r="I329" s="145"/>
      <c r="L329" s="30"/>
      <c r="M329" s="146"/>
      <c r="T329" s="54"/>
      <c r="AT329" s="15" t="s">
        <v>132</v>
      </c>
      <c r="AU329" s="15" t="s">
        <v>85</v>
      </c>
    </row>
    <row r="330" spans="2:65" s="1" customFormat="1" ht="18">
      <c r="B330" s="30"/>
      <c r="D330" s="143" t="s">
        <v>158</v>
      </c>
      <c r="F330" s="163" t="s">
        <v>409</v>
      </c>
      <c r="I330" s="145"/>
      <c r="L330" s="30"/>
      <c r="M330" s="174"/>
      <c r="N330" s="175"/>
      <c r="O330" s="175"/>
      <c r="P330" s="175"/>
      <c r="Q330" s="175"/>
      <c r="R330" s="175"/>
      <c r="S330" s="175"/>
      <c r="T330" s="176"/>
      <c r="AT330" s="15" t="s">
        <v>158</v>
      </c>
      <c r="AU330" s="15" t="s">
        <v>85</v>
      </c>
    </row>
    <row r="331" spans="2:65" s="1" customFormat="1" ht="7" customHeight="1">
      <c r="B331" s="42"/>
      <c r="C331" s="43"/>
      <c r="D331" s="43"/>
      <c r="E331" s="43"/>
      <c r="F331" s="43"/>
      <c r="G331" s="43"/>
      <c r="H331" s="43"/>
      <c r="I331" s="43"/>
      <c r="J331" s="43"/>
      <c r="K331" s="43"/>
      <c r="L331" s="30"/>
    </row>
  </sheetData>
  <sheetProtection algorithmName="SHA-512" hashValue="yQ3eDXelM/+JOYvv/yQgbKqvm0g+P+QL4ri/fNWRmsVdcvSpjGR6pWKAPIEjzDAmjmj9fM72n/95/FKCXIh3PA==" saltValue="q0PO5hV0fWq/K+m+JaBtNQ2ocDX+9las9dJj6W0Kmc92Cz39D9/9koPe6jG+bPf7ecB+XqhSXPbAospF+AUPcw==" spinCount="100000" sheet="1" objects="1" scenarios="1" formatColumns="0" formatRows="0" autoFilter="0"/>
  <autoFilter ref="C127:K330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hyperlinks>
    <hyperlink ref="F133" r:id="rId1" xr:uid="{00000000-0004-0000-0100-000000000000}"/>
    <hyperlink ref="F136" r:id="rId2" xr:uid="{00000000-0004-0000-0100-000001000000}"/>
    <hyperlink ref="F143" r:id="rId3" xr:uid="{00000000-0004-0000-0100-000002000000}"/>
    <hyperlink ref="F146" r:id="rId4" xr:uid="{00000000-0004-0000-0100-000003000000}"/>
    <hyperlink ref="F149" r:id="rId5" xr:uid="{00000000-0004-0000-0100-000004000000}"/>
    <hyperlink ref="F165" r:id="rId6" xr:uid="{00000000-0004-0000-0100-000005000000}"/>
    <hyperlink ref="F168" r:id="rId7" xr:uid="{00000000-0004-0000-0100-000006000000}"/>
    <hyperlink ref="F171" r:id="rId8" xr:uid="{00000000-0004-0000-0100-000007000000}"/>
    <hyperlink ref="F176" r:id="rId9" xr:uid="{00000000-0004-0000-0100-000008000000}"/>
    <hyperlink ref="F179" r:id="rId10" xr:uid="{00000000-0004-0000-0100-000009000000}"/>
    <hyperlink ref="F182" r:id="rId11" xr:uid="{00000000-0004-0000-0100-00000A000000}"/>
    <hyperlink ref="F202" r:id="rId12" xr:uid="{00000000-0004-0000-0100-00000B000000}"/>
    <hyperlink ref="F208" r:id="rId13" xr:uid="{00000000-0004-0000-0100-00000C000000}"/>
    <hyperlink ref="F214" r:id="rId14" xr:uid="{00000000-0004-0000-0100-00000D000000}"/>
    <hyperlink ref="F217" r:id="rId15" xr:uid="{00000000-0004-0000-0100-00000E000000}"/>
    <hyperlink ref="F222" r:id="rId16" xr:uid="{00000000-0004-0000-0100-00000F000000}"/>
    <hyperlink ref="F226" r:id="rId17" xr:uid="{00000000-0004-0000-0100-000010000000}"/>
    <hyperlink ref="F232" r:id="rId18" xr:uid="{00000000-0004-0000-0100-000011000000}"/>
    <hyperlink ref="F235" r:id="rId19" xr:uid="{00000000-0004-0000-0100-000012000000}"/>
    <hyperlink ref="F244" r:id="rId20" xr:uid="{00000000-0004-0000-0100-000013000000}"/>
    <hyperlink ref="F247" r:id="rId21" xr:uid="{00000000-0004-0000-0100-000014000000}"/>
    <hyperlink ref="F250" r:id="rId22" xr:uid="{00000000-0004-0000-0100-000015000000}"/>
    <hyperlink ref="F253" r:id="rId23" xr:uid="{00000000-0004-0000-0100-000016000000}"/>
    <hyperlink ref="F256" r:id="rId24" xr:uid="{00000000-0004-0000-0100-000017000000}"/>
    <hyperlink ref="F259" r:id="rId25" xr:uid="{00000000-0004-0000-0100-000018000000}"/>
    <hyperlink ref="F265" r:id="rId26" xr:uid="{00000000-0004-0000-0100-000019000000}"/>
    <hyperlink ref="F270" r:id="rId27" xr:uid="{00000000-0004-0000-0100-00001A000000}"/>
    <hyperlink ref="F273" r:id="rId28" xr:uid="{00000000-0004-0000-0100-00001B000000}"/>
    <hyperlink ref="F284" r:id="rId29" xr:uid="{00000000-0004-0000-0100-00001C000000}"/>
    <hyperlink ref="F287" r:id="rId30" xr:uid="{00000000-0004-0000-0100-00001D000000}"/>
    <hyperlink ref="F290" r:id="rId31" xr:uid="{00000000-0004-0000-0100-00001E000000}"/>
    <hyperlink ref="F296" r:id="rId32" xr:uid="{00000000-0004-0000-0100-00001F000000}"/>
    <hyperlink ref="F301" r:id="rId33" xr:uid="{00000000-0004-0000-0100-000020000000}"/>
    <hyperlink ref="F306" r:id="rId34" xr:uid="{00000000-0004-0000-0100-000021000000}"/>
    <hyperlink ref="F312" r:id="rId35" xr:uid="{00000000-0004-0000-0100-00002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6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57"/>
  <sheetViews>
    <sheetView showGridLines="0" workbookViewId="0"/>
  </sheetViews>
  <sheetFormatPr defaultRowHeight="14.5"/>
  <cols>
    <col min="1" max="1" width="8.33203125" customWidth="1"/>
    <col min="2" max="2" width="1.21875" customWidth="1"/>
    <col min="3" max="3" width="4.109375" customWidth="1"/>
    <col min="4" max="4" width="4.33203125" customWidth="1"/>
    <col min="5" max="5" width="17.109375" customWidth="1"/>
    <col min="6" max="6" width="50.77734375" customWidth="1"/>
    <col min="7" max="7" width="7.44140625" customWidth="1"/>
    <col min="8" max="8" width="14" customWidth="1"/>
    <col min="9" max="9" width="15.77734375" customWidth="1"/>
    <col min="10" max="11" width="22.33203125" customWidth="1"/>
    <col min="12" max="12" width="9.33203125" customWidth="1"/>
    <col min="13" max="13" width="10.77734375" hidden="1" customWidth="1"/>
    <col min="14" max="14" width="9.33203125" hidden="1"/>
    <col min="15" max="20" width="14.10937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7" customHeight="1">
      <c r="L2" s="181"/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5" t="s">
        <v>88</v>
      </c>
    </row>
    <row r="3" spans="2:46" ht="7" hidden="1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85</v>
      </c>
    </row>
    <row r="4" spans="2:46" ht="25" hidden="1" customHeight="1">
      <c r="B4" s="18"/>
      <c r="D4" s="19" t="s">
        <v>89</v>
      </c>
      <c r="L4" s="18"/>
      <c r="M4" s="86" t="s">
        <v>10</v>
      </c>
      <c r="AT4" s="15" t="s">
        <v>4</v>
      </c>
    </row>
    <row r="5" spans="2:46" ht="7" hidden="1" customHeight="1">
      <c r="B5" s="18"/>
      <c r="L5" s="18"/>
    </row>
    <row r="6" spans="2:46" ht="12" hidden="1" customHeight="1">
      <c r="B6" s="18"/>
      <c r="D6" s="25" t="s">
        <v>16</v>
      </c>
      <c r="L6" s="18"/>
    </row>
    <row r="7" spans="2:46" ht="16.5" hidden="1" customHeight="1">
      <c r="B7" s="18"/>
      <c r="E7" s="215" t="str">
        <f>'Rekapitulace stavby'!K6</f>
        <v xml:space="preserve"> k.ú. Malý Újezd - dokumentace II</v>
      </c>
      <c r="F7" s="216"/>
      <c r="G7" s="216"/>
      <c r="H7" s="216"/>
      <c r="L7" s="18"/>
    </row>
    <row r="8" spans="2:46" s="1" customFormat="1" ht="12" hidden="1" customHeight="1">
      <c r="B8" s="30"/>
      <c r="D8" s="25" t="s">
        <v>90</v>
      </c>
      <c r="L8" s="30"/>
    </row>
    <row r="9" spans="2:46" s="1" customFormat="1" ht="16.5" hidden="1" customHeight="1">
      <c r="B9" s="30"/>
      <c r="E9" s="196" t="s">
        <v>410</v>
      </c>
      <c r="F9" s="217"/>
      <c r="G9" s="217"/>
      <c r="H9" s="217"/>
      <c r="L9" s="30"/>
    </row>
    <row r="10" spans="2:46" s="1" customFormat="1" ht="10" hidden="1">
      <c r="B10" s="30"/>
      <c r="L10" s="30"/>
    </row>
    <row r="11" spans="2:46" s="1" customFormat="1" ht="12" hidden="1" customHeight="1">
      <c r="B11" s="30"/>
      <c r="D11" s="25" t="s">
        <v>18</v>
      </c>
      <c r="F11" s="23" t="s">
        <v>1</v>
      </c>
      <c r="I11" s="25" t="s">
        <v>19</v>
      </c>
      <c r="J11" s="23" t="s">
        <v>1</v>
      </c>
      <c r="L11" s="30"/>
    </row>
    <row r="12" spans="2:46" s="1" customFormat="1" ht="12" hidden="1" customHeight="1">
      <c r="B12" s="30"/>
      <c r="D12" s="25" t="s">
        <v>20</v>
      </c>
      <c r="F12" s="23" t="s">
        <v>21</v>
      </c>
      <c r="I12" s="25" t="s">
        <v>22</v>
      </c>
      <c r="J12" s="50" t="str">
        <f>'Rekapitulace stavby'!AN8</f>
        <v>4. 5. 2023</v>
      </c>
      <c r="L12" s="30"/>
    </row>
    <row r="13" spans="2:46" s="1" customFormat="1" ht="10.75" hidden="1" customHeight="1">
      <c r="B13" s="30"/>
      <c r="L13" s="30"/>
    </row>
    <row r="14" spans="2:46" s="1" customFormat="1" ht="12" hidden="1" customHeight="1">
      <c r="B14" s="30"/>
      <c r="D14" s="25" t="s">
        <v>24</v>
      </c>
      <c r="I14" s="25" t="s">
        <v>25</v>
      </c>
      <c r="J14" s="23" t="s">
        <v>1</v>
      </c>
      <c r="L14" s="30"/>
    </row>
    <row r="15" spans="2:46" s="1" customFormat="1" ht="18" hidden="1" customHeight="1">
      <c r="B15" s="30"/>
      <c r="E15" s="23" t="s">
        <v>26</v>
      </c>
      <c r="I15" s="25" t="s">
        <v>27</v>
      </c>
      <c r="J15" s="23" t="s">
        <v>1</v>
      </c>
      <c r="L15" s="30"/>
    </row>
    <row r="16" spans="2:46" s="1" customFormat="1" ht="7" hidden="1" customHeight="1">
      <c r="B16" s="30"/>
      <c r="L16" s="30"/>
    </row>
    <row r="17" spans="2:12" s="1" customFormat="1" ht="12" hidden="1" customHeight="1">
      <c r="B17" s="30"/>
      <c r="D17" s="25" t="s">
        <v>28</v>
      </c>
      <c r="I17" s="25" t="s">
        <v>25</v>
      </c>
      <c r="J17" s="26" t="str">
        <f>'Rekapitulace stavby'!AN13</f>
        <v>Vyplň údaj</v>
      </c>
      <c r="L17" s="30"/>
    </row>
    <row r="18" spans="2:12" s="1" customFormat="1" ht="18" hidden="1" customHeight="1">
      <c r="B18" s="30"/>
      <c r="E18" s="218" t="str">
        <f>'Rekapitulace stavby'!E14</f>
        <v>Vyplň údaj</v>
      </c>
      <c r="F18" s="180"/>
      <c r="G18" s="180"/>
      <c r="H18" s="180"/>
      <c r="I18" s="25" t="s">
        <v>27</v>
      </c>
      <c r="J18" s="26" t="str">
        <f>'Rekapitulace stavby'!AN14</f>
        <v>Vyplň údaj</v>
      </c>
      <c r="L18" s="30"/>
    </row>
    <row r="19" spans="2:12" s="1" customFormat="1" ht="7" hidden="1" customHeight="1">
      <c r="B19" s="30"/>
      <c r="L19" s="30"/>
    </row>
    <row r="20" spans="2:12" s="1" customFormat="1" ht="12" hidden="1" customHeight="1">
      <c r="B20" s="30"/>
      <c r="D20" s="25" t="s">
        <v>30</v>
      </c>
      <c r="I20" s="25" t="s">
        <v>25</v>
      </c>
      <c r="J20" s="23" t="s">
        <v>1</v>
      </c>
      <c r="L20" s="30"/>
    </row>
    <row r="21" spans="2:12" s="1" customFormat="1" ht="18" hidden="1" customHeight="1">
      <c r="B21" s="30"/>
      <c r="E21" s="23" t="s">
        <v>31</v>
      </c>
      <c r="I21" s="25" t="s">
        <v>27</v>
      </c>
      <c r="J21" s="23" t="s">
        <v>1</v>
      </c>
      <c r="L21" s="30"/>
    </row>
    <row r="22" spans="2:12" s="1" customFormat="1" ht="7" hidden="1" customHeight="1">
      <c r="B22" s="30"/>
      <c r="L22" s="30"/>
    </row>
    <row r="23" spans="2:12" s="1" customFormat="1" ht="12" hidden="1" customHeight="1">
      <c r="B23" s="30"/>
      <c r="D23" s="25" t="s">
        <v>32</v>
      </c>
      <c r="I23" s="25" t="s">
        <v>25</v>
      </c>
      <c r="J23" s="23" t="s">
        <v>1</v>
      </c>
      <c r="L23" s="30"/>
    </row>
    <row r="24" spans="2:12" s="1" customFormat="1" ht="18" hidden="1" customHeight="1">
      <c r="B24" s="30"/>
      <c r="E24" s="23" t="s">
        <v>31</v>
      </c>
      <c r="I24" s="25" t="s">
        <v>27</v>
      </c>
      <c r="J24" s="23" t="s">
        <v>1</v>
      </c>
      <c r="L24" s="30"/>
    </row>
    <row r="25" spans="2:12" s="1" customFormat="1" ht="7" hidden="1" customHeight="1">
      <c r="B25" s="30"/>
      <c r="L25" s="30"/>
    </row>
    <row r="26" spans="2:12" s="1" customFormat="1" ht="12" hidden="1" customHeight="1">
      <c r="B26" s="30"/>
      <c r="D26" s="25" t="s">
        <v>34</v>
      </c>
      <c r="L26" s="30"/>
    </row>
    <row r="27" spans="2:12" s="7" customFormat="1" ht="16.5" hidden="1" customHeight="1">
      <c r="B27" s="87"/>
      <c r="E27" s="185" t="s">
        <v>1</v>
      </c>
      <c r="F27" s="185"/>
      <c r="G27" s="185"/>
      <c r="H27" s="185"/>
      <c r="L27" s="87"/>
    </row>
    <row r="28" spans="2:12" s="1" customFormat="1" ht="7" hidden="1" customHeight="1">
      <c r="B28" s="30"/>
      <c r="L28" s="30"/>
    </row>
    <row r="29" spans="2:12" s="1" customFormat="1" ht="7" hidden="1" customHeight="1">
      <c r="B29" s="30"/>
      <c r="D29" s="51"/>
      <c r="E29" s="51"/>
      <c r="F29" s="51"/>
      <c r="G29" s="51"/>
      <c r="H29" s="51"/>
      <c r="I29" s="51"/>
      <c r="J29" s="51"/>
      <c r="K29" s="51"/>
      <c r="L29" s="30"/>
    </row>
    <row r="30" spans="2:12" s="1" customFormat="1" ht="25.4" hidden="1" customHeight="1">
      <c r="B30" s="30"/>
      <c r="D30" s="88" t="s">
        <v>35</v>
      </c>
      <c r="J30" s="64">
        <f>ROUND(J121, 2)</f>
        <v>0</v>
      </c>
      <c r="L30" s="30"/>
    </row>
    <row r="31" spans="2:12" s="1" customFormat="1" ht="7" hidden="1" customHeight="1">
      <c r="B31" s="30"/>
      <c r="D31" s="51"/>
      <c r="E31" s="51"/>
      <c r="F31" s="51"/>
      <c r="G31" s="51"/>
      <c r="H31" s="51"/>
      <c r="I31" s="51"/>
      <c r="J31" s="51"/>
      <c r="K31" s="51"/>
      <c r="L31" s="30"/>
    </row>
    <row r="32" spans="2:12" s="1" customFormat="1" ht="14.4" hidden="1" customHeight="1">
      <c r="B32" s="30"/>
      <c r="F32" s="33" t="s">
        <v>37</v>
      </c>
      <c r="I32" s="33" t="s">
        <v>36</v>
      </c>
      <c r="J32" s="33" t="s">
        <v>38</v>
      </c>
      <c r="L32" s="30"/>
    </row>
    <row r="33" spans="2:12" s="1" customFormat="1" ht="14.4" hidden="1" customHeight="1">
      <c r="B33" s="30"/>
      <c r="D33" s="53" t="s">
        <v>39</v>
      </c>
      <c r="E33" s="25" t="s">
        <v>40</v>
      </c>
      <c r="F33" s="89">
        <f>ROUND((SUM(BE121:BE256)),  2)</f>
        <v>0</v>
      </c>
      <c r="I33" s="90">
        <v>0.21</v>
      </c>
      <c r="J33" s="89">
        <f>ROUND(((SUM(BE121:BE256))*I33),  2)</f>
        <v>0</v>
      </c>
      <c r="L33" s="30"/>
    </row>
    <row r="34" spans="2:12" s="1" customFormat="1" ht="14.4" hidden="1" customHeight="1">
      <c r="B34" s="30"/>
      <c r="E34" s="25" t="s">
        <v>41</v>
      </c>
      <c r="F34" s="89">
        <f>ROUND((SUM(BF121:BF256)),  2)</f>
        <v>0</v>
      </c>
      <c r="I34" s="90">
        <v>0.15</v>
      </c>
      <c r="J34" s="89">
        <f>ROUND(((SUM(BF121:BF256))*I34),  2)</f>
        <v>0</v>
      </c>
      <c r="L34" s="30"/>
    </row>
    <row r="35" spans="2:12" s="1" customFormat="1" ht="14.4" hidden="1" customHeight="1">
      <c r="B35" s="30"/>
      <c r="E35" s="25" t="s">
        <v>42</v>
      </c>
      <c r="F35" s="89">
        <f>ROUND((SUM(BG121:BG256)),  2)</f>
        <v>0</v>
      </c>
      <c r="I35" s="90">
        <v>0.21</v>
      </c>
      <c r="J35" s="89">
        <f>0</f>
        <v>0</v>
      </c>
      <c r="L35" s="30"/>
    </row>
    <row r="36" spans="2:12" s="1" customFormat="1" ht="14.4" hidden="1" customHeight="1">
      <c r="B36" s="30"/>
      <c r="E36" s="25" t="s">
        <v>43</v>
      </c>
      <c r="F36" s="89">
        <f>ROUND((SUM(BH121:BH256)),  2)</f>
        <v>0</v>
      </c>
      <c r="I36" s="90">
        <v>0.15</v>
      </c>
      <c r="J36" s="89">
        <f>0</f>
        <v>0</v>
      </c>
      <c r="L36" s="30"/>
    </row>
    <row r="37" spans="2:12" s="1" customFormat="1" ht="14.4" hidden="1" customHeight="1">
      <c r="B37" s="30"/>
      <c r="E37" s="25" t="s">
        <v>44</v>
      </c>
      <c r="F37" s="89">
        <f>ROUND((SUM(BI121:BI256)),  2)</f>
        <v>0</v>
      </c>
      <c r="I37" s="90">
        <v>0</v>
      </c>
      <c r="J37" s="89">
        <f>0</f>
        <v>0</v>
      </c>
      <c r="L37" s="30"/>
    </row>
    <row r="38" spans="2:12" s="1" customFormat="1" ht="7" hidden="1" customHeight="1">
      <c r="B38" s="30"/>
      <c r="L38" s="30"/>
    </row>
    <row r="39" spans="2:12" s="1" customFormat="1" ht="25.4" hidden="1" customHeight="1">
      <c r="B39" s="30"/>
      <c r="C39" s="91"/>
      <c r="D39" s="92" t="s">
        <v>45</v>
      </c>
      <c r="E39" s="55"/>
      <c r="F39" s="55"/>
      <c r="G39" s="93" t="s">
        <v>46</v>
      </c>
      <c r="H39" s="94" t="s">
        <v>47</v>
      </c>
      <c r="I39" s="55"/>
      <c r="J39" s="95">
        <f>SUM(J30:J37)</f>
        <v>0</v>
      </c>
      <c r="K39" s="96"/>
      <c r="L39" s="30"/>
    </row>
    <row r="40" spans="2:12" s="1" customFormat="1" ht="14.4" hidden="1" customHeight="1">
      <c r="B40" s="30"/>
      <c r="L40" s="30"/>
    </row>
    <row r="41" spans="2:12" ht="14.4" hidden="1" customHeight="1">
      <c r="B41" s="18"/>
      <c r="L41" s="18"/>
    </row>
    <row r="42" spans="2:12" ht="14.4" hidden="1" customHeight="1">
      <c r="B42" s="18"/>
      <c r="L42" s="18"/>
    </row>
    <row r="43" spans="2:12" ht="14.4" hidden="1" customHeight="1">
      <c r="B43" s="18"/>
      <c r="L43" s="18"/>
    </row>
    <row r="44" spans="2:12" ht="14.4" hidden="1" customHeight="1">
      <c r="B44" s="18"/>
      <c r="L44" s="18"/>
    </row>
    <row r="45" spans="2:12" ht="14.4" hidden="1" customHeight="1">
      <c r="B45" s="18"/>
      <c r="L45" s="18"/>
    </row>
    <row r="46" spans="2:12" ht="14.4" hidden="1" customHeight="1">
      <c r="B46" s="18"/>
      <c r="L46" s="18"/>
    </row>
    <row r="47" spans="2:12" ht="14.4" hidden="1" customHeight="1">
      <c r="B47" s="18"/>
      <c r="L47" s="18"/>
    </row>
    <row r="48" spans="2:12" ht="14.4" hidden="1" customHeight="1">
      <c r="B48" s="18"/>
      <c r="L48" s="18"/>
    </row>
    <row r="49" spans="2:12" ht="14.4" hidden="1" customHeight="1">
      <c r="B49" s="18"/>
      <c r="L49" s="18"/>
    </row>
    <row r="50" spans="2:12" s="1" customFormat="1" ht="14.4" hidden="1" customHeight="1">
      <c r="B50" s="30"/>
      <c r="D50" s="39" t="s">
        <v>48</v>
      </c>
      <c r="E50" s="40"/>
      <c r="F50" s="40"/>
      <c r="G50" s="39" t="s">
        <v>49</v>
      </c>
      <c r="H50" s="40"/>
      <c r="I50" s="40"/>
      <c r="J50" s="40"/>
      <c r="K50" s="40"/>
      <c r="L50" s="30"/>
    </row>
    <row r="51" spans="2:12" ht="10" hidden="1">
      <c r="B51" s="18"/>
      <c r="L51" s="18"/>
    </row>
    <row r="52" spans="2:12" ht="10" hidden="1">
      <c r="B52" s="18"/>
      <c r="L52" s="18"/>
    </row>
    <row r="53" spans="2:12" ht="10" hidden="1">
      <c r="B53" s="18"/>
      <c r="L53" s="18"/>
    </row>
    <row r="54" spans="2:12" ht="10" hidden="1">
      <c r="B54" s="18"/>
      <c r="L54" s="18"/>
    </row>
    <row r="55" spans="2:12" ht="10" hidden="1">
      <c r="B55" s="18"/>
      <c r="L55" s="18"/>
    </row>
    <row r="56" spans="2:12" ht="10" hidden="1">
      <c r="B56" s="18"/>
      <c r="L56" s="18"/>
    </row>
    <row r="57" spans="2:12" ht="10" hidden="1">
      <c r="B57" s="18"/>
      <c r="L57" s="18"/>
    </row>
    <row r="58" spans="2:12" ht="10" hidden="1">
      <c r="B58" s="18"/>
      <c r="L58" s="18"/>
    </row>
    <row r="59" spans="2:12" ht="10" hidden="1">
      <c r="B59" s="18"/>
      <c r="L59" s="18"/>
    </row>
    <row r="60" spans="2:12" ht="10" hidden="1">
      <c r="B60" s="18"/>
      <c r="L60" s="18"/>
    </row>
    <row r="61" spans="2:12" s="1" customFormat="1" ht="12.5" hidden="1">
      <c r="B61" s="30"/>
      <c r="D61" s="41" t="s">
        <v>50</v>
      </c>
      <c r="E61" s="32"/>
      <c r="F61" s="97" t="s">
        <v>51</v>
      </c>
      <c r="G61" s="41" t="s">
        <v>50</v>
      </c>
      <c r="H61" s="32"/>
      <c r="I61" s="32"/>
      <c r="J61" s="98" t="s">
        <v>51</v>
      </c>
      <c r="K61" s="32"/>
      <c r="L61" s="30"/>
    </row>
    <row r="62" spans="2:12" ht="10" hidden="1">
      <c r="B62" s="18"/>
      <c r="L62" s="18"/>
    </row>
    <row r="63" spans="2:12" ht="10" hidden="1">
      <c r="B63" s="18"/>
      <c r="L63" s="18"/>
    </row>
    <row r="64" spans="2:12" ht="10" hidden="1">
      <c r="B64" s="18"/>
      <c r="L64" s="18"/>
    </row>
    <row r="65" spans="2:12" s="1" customFormat="1" ht="13" hidden="1">
      <c r="B65" s="30"/>
      <c r="D65" s="39" t="s">
        <v>52</v>
      </c>
      <c r="E65" s="40"/>
      <c r="F65" s="40"/>
      <c r="G65" s="39" t="s">
        <v>53</v>
      </c>
      <c r="H65" s="40"/>
      <c r="I65" s="40"/>
      <c r="J65" s="40"/>
      <c r="K65" s="40"/>
      <c r="L65" s="30"/>
    </row>
    <row r="66" spans="2:12" ht="10" hidden="1">
      <c r="B66" s="18"/>
      <c r="L66" s="18"/>
    </row>
    <row r="67" spans="2:12" ht="10" hidden="1">
      <c r="B67" s="18"/>
      <c r="L67" s="18"/>
    </row>
    <row r="68" spans="2:12" ht="10" hidden="1">
      <c r="B68" s="18"/>
      <c r="L68" s="18"/>
    </row>
    <row r="69" spans="2:12" ht="10" hidden="1">
      <c r="B69" s="18"/>
      <c r="L69" s="18"/>
    </row>
    <row r="70" spans="2:12" ht="10" hidden="1">
      <c r="B70" s="18"/>
      <c r="L70" s="18"/>
    </row>
    <row r="71" spans="2:12" ht="10" hidden="1">
      <c r="B71" s="18"/>
      <c r="L71" s="18"/>
    </row>
    <row r="72" spans="2:12" ht="10" hidden="1">
      <c r="B72" s="18"/>
      <c r="L72" s="18"/>
    </row>
    <row r="73" spans="2:12" ht="10" hidden="1">
      <c r="B73" s="18"/>
      <c r="L73" s="18"/>
    </row>
    <row r="74" spans="2:12" ht="10" hidden="1">
      <c r="B74" s="18"/>
      <c r="L74" s="18"/>
    </row>
    <row r="75" spans="2:12" ht="10" hidden="1">
      <c r="B75" s="18"/>
      <c r="L75" s="18"/>
    </row>
    <row r="76" spans="2:12" s="1" customFormat="1" ht="12.5" hidden="1">
      <c r="B76" s="30"/>
      <c r="D76" s="41" t="s">
        <v>50</v>
      </c>
      <c r="E76" s="32"/>
      <c r="F76" s="97" t="s">
        <v>51</v>
      </c>
      <c r="G76" s="41" t="s">
        <v>50</v>
      </c>
      <c r="H76" s="32"/>
      <c r="I76" s="32"/>
      <c r="J76" s="98" t="s">
        <v>51</v>
      </c>
      <c r="K76" s="32"/>
      <c r="L76" s="30"/>
    </row>
    <row r="77" spans="2:12" s="1" customFormat="1" ht="14.4" hidden="1" customHeight="1">
      <c r="B77" s="42"/>
      <c r="C77" s="43"/>
      <c r="D77" s="43"/>
      <c r="E77" s="43"/>
      <c r="F77" s="43"/>
      <c r="G77" s="43"/>
      <c r="H77" s="43"/>
      <c r="I77" s="43"/>
      <c r="J77" s="43"/>
      <c r="K77" s="43"/>
      <c r="L77" s="30"/>
    </row>
    <row r="78" spans="2:12" ht="10" hidden="1"/>
    <row r="79" spans="2:12" ht="10" hidden="1"/>
    <row r="80" spans="2:12" ht="10" hidden="1"/>
    <row r="81" spans="2:47" s="1" customFormat="1" ht="7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30"/>
    </row>
    <row r="82" spans="2:47" s="1" customFormat="1" ht="25" customHeight="1">
      <c r="B82" s="30"/>
      <c r="C82" s="19" t="s">
        <v>92</v>
      </c>
      <c r="L82" s="30"/>
    </row>
    <row r="83" spans="2:47" s="1" customFormat="1" ht="7" customHeight="1">
      <c r="B83" s="30"/>
      <c r="L83" s="30"/>
    </row>
    <row r="84" spans="2:47" s="1" customFormat="1" ht="12" customHeight="1">
      <c r="B84" s="30"/>
      <c r="C84" s="25" t="s">
        <v>16</v>
      </c>
      <c r="L84" s="30"/>
    </row>
    <row r="85" spans="2:47" s="1" customFormat="1" ht="16.5" customHeight="1">
      <c r="B85" s="30"/>
      <c r="E85" s="215" t="str">
        <f>E7</f>
        <v xml:space="preserve"> k.ú. Malý Újezd - dokumentace II</v>
      </c>
      <c r="F85" s="216"/>
      <c r="G85" s="216"/>
      <c r="H85" s="216"/>
      <c r="L85" s="30"/>
    </row>
    <row r="86" spans="2:47" s="1" customFormat="1" ht="12" customHeight="1">
      <c r="B86" s="30"/>
      <c r="C86" s="25" t="s">
        <v>90</v>
      </c>
      <c r="L86" s="30"/>
    </row>
    <row r="87" spans="2:47" s="1" customFormat="1" ht="16.5" customHeight="1">
      <c r="B87" s="30"/>
      <c r="E87" s="196" t="str">
        <f>E9</f>
        <v>SO-801 - Doprovodná zeleň C19</v>
      </c>
      <c r="F87" s="217"/>
      <c r="G87" s="217"/>
      <c r="H87" s="217"/>
      <c r="L87" s="30"/>
    </row>
    <row r="88" spans="2:47" s="1" customFormat="1" ht="7" customHeight="1">
      <c r="B88" s="30"/>
      <c r="L88" s="30"/>
    </row>
    <row r="89" spans="2:47" s="1" customFormat="1" ht="12" customHeight="1">
      <c r="B89" s="30"/>
      <c r="C89" s="25" t="s">
        <v>20</v>
      </c>
      <c r="F89" s="23" t="str">
        <f>F12</f>
        <v xml:space="preserve"> k.ú. Malý Újezd</v>
      </c>
      <c r="I89" s="25" t="s">
        <v>22</v>
      </c>
      <c r="J89" s="50" t="str">
        <f>IF(J12="","",J12)</f>
        <v>4. 5. 2023</v>
      </c>
      <c r="L89" s="30"/>
    </row>
    <row r="90" spans="2:47" s="1" customFormat="1" ht="7" customHeight="1">
      <c r="B90" s="30"/>
      <c r="L90" s="30"/>
    </row>
    <row r="91" spans="2:47" s="1" customFormat="1" ht="15.15" customHeight="1">
      <c r="B91" s="30"/>
      <c r="C91" s="25" t="s">
        <v>24</v>
      </c>
      <c r="F91" s="23" t="str">
        <f>E15</f>
        <v>KPÚ pro Středočeský kraj a hl.m. Praha</v>
      </c>
      <c r="I91" s="25" t="s">
        <v>30</v>
      </c>
      <c r="J91" s="28" t="str">
        <f>E21</f>
        <v>ARTECH spol. s r.o.</v>
      </c>
      <c r="L91" s="30"/>
    </row>
    <row r="92" spans="2:47" s="1" customFormat="1" ht="15.15" customHeight="1">
      <c r="B92" s="30"/>
      <c r="C92" s="25" t="s">
        <v>28</v>
      </c>
      <c r="F92" s="23" t="str">
        <f>IF(E18="","",E18)</f>
        <v>Vyplň údaj</v>
      </c>
      <c r="I92" s="25" t="s">
        <v>32</v>
      </c>
      <c r="J92" s="28" t="str">
        <f>E24</f>
        <v>ARTECH spol. s r.o.</v>
      </c>
      <c r="L92" s="30"/>
    </row>
    <row r="93" spans="2:47" s="1" customFormat="1" ht="10.25" customHeight="1">
      <c r="B93" s="30"/>
      <c r="L93" s="30"/>
    </row>
    <row r="94" spans="2:47" s="1" customFormat="1" ht="29.25" customHeight="1">
      <c r="B94" s="30"/>
      <c r="C94" s="99" t="s">
        <v>93</v>
      </c>
      <c r="D94" s="91"/>
      <c r="E94" s="91"/>
      <c r="F94" s="91"/>
      <c r="G94" s="91"/>
      <c r="H94" s="91"/>
      <c r="I94" s="91"/>
      <c r="J94" s="100" t="s">
        <v>94</v>
      </c>
      <c r="K94" s="91"/>
      <c r="L94" s="30"/>
    </row>
    <row r="95" spans="2:47" s="1" customFormat="1" ht="10.25" customHeight="1">
      <c r="B95" s="30"/>
      <c r="L95" s="30"/>
    </row>
    <row r="96" spans="2:47" s="1" customFormat="1" ht="22.75" customHeight="1">
      <c r="B96" s="30"/>
      <c r="C96" s="101" t="s">
        <v>95</v>
      </c>
      <c r="J96" s="64">
        <f>J121</f>
        <v>0</v>
      </c>
      <c r="L96" s="30"/>
      <c r="AU96" s="15" t="s">
        <v>96</v>
      </c>
    </row>
    <row r="97" spans="2:12" s="8" customFormat="1" ht="25" customHeight="1">
      <c r="B97" s="102"/>
      <c r="D97" s="103" t="s">
        <v>411</v>
      </c>
      <c r="E97" s="104"/>
      <c r="F97" s="104"/>
      <c r="G97" s="104"/>
      <c r="H97" s="104"/>
      <c r="I97" s="104"/>
      <c r="J97" s="105">
        <f>J122</f>
        <v>0</v>
      </c>
      <c r="L97" s="102"/>
    </row>
    <row r="98" spans="2:12" s="9" customFormat="1" ht="19.899999999999999" customHeight="1">
      <c r="B98" s="106"/>
      <c r="D98" s="107" t="s">
        <v>412</v>
      </c>
      <c r="E98" s="108"/>
      <c r="F98" s="108"/>
      <c r="G98" s="108"/>
      <c r="H98" s="108"/>
      <c r="I98" s="108"/>
      <c r="J98" s="109">
        <f>J123</f>
        <v>0</v>
      </c>
      <c r="L98" s="106"/>
    </row>
    <row r="99" spans="2:12" s="9" customFormat="1" ht="19.899999999999999" customHeight="1">
      <c r="B99" s="106"/>
      <c r="D99" s="107" t="s">
        <v>413</v>
      </c>
      <c r="E99" s="108"/>
      <c r="F99" s="108"/>
      <c r="G99" s="108"/>
      <c r="H99" s="108"/>
      <c r="I99" s="108"/>
      <c r="J99" s="109">
        <f>J171</f>
        <v>0</v>
      </c>
      <c r="L99" s="106"/>
    </row>
    <row r="100" spans="2:12" s="9" customFormat="1" ht="19.899999999999999" customHeight="1">
      <c r="B100" s="106"/>
      <c r="D100" s="107" t="s">
        <v>414</v>
      </c>
      <c r="E100" s="108"/>
      <c r="F100" s="108"/>
      <c r="G100" s="108"/>
      <c r="H100" s="108"/>
      <c r="I100" s="108"/>
      <c r="J100" s="109">
        <f>J202</f>
        <v>0</v>
      </c>
      <c r="L100" s="106"/>
    </row>
    <row r="101" spans="2:12" s="9" customFormat="1" ht="19.899999999999999" customHeight="1">
      <c r="B101" s="106"/>
      <c r="D101" s="107" t="s">
        <v>415</v>
      </c>
      <c r="E101" s="108"/>
      <c r="F101" s="108"/>
      <c r="G101" s="108"/>
      <c r="H101" s="108"/>
      <c r="I101" s="108"/>
      <c r="J101" s="109">
        <f>J233</f>
        <v>0</v>
      </c>
      <c r="L101" s="106"/>
    </row>
    <row r="102" spans="2:12" s="1" customFormat="1" ht="21.75" customHeight="1">
      <c r="B102" s="30"/>
      <c r="L102" s="30"/>
    </row>
    <row r="103" spans="2:12" s="1" customFormat="1" ht="7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0"/>
    </row>
    <row r="107" spans="2:12" s="1" customFormat="1" ht="7" customHeight="1"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0"/>
    </row>
    <row r="108" spans="2:12" s="1" customFormat="1" ht="25" customHeight="1">
      <c r="B108" s="30"/>
      <c r="C108" s="19" t="s">
        <v>109</v>
      </c>
      <c r="L108" s="30"/>
    </row>
    <row r="109" spans="2:12" s="1" customFormat="1" ht="7" customHeight="1">
      <c r="B109" s="30"/>
      <c r="L109" s="30"/>
    </row>
    <row r="110" spans="2:12" s="1" customFormat="1" ht="12" customHeight="1">
      <c r="B110" s="30"/>
      <c r="C110" s="25" t="s">
        <v>16</v>
      </c>
      <c r="L110" s="30"/>
    </row>
    <row r="111" spans="2:12" s="1" customFormat="1" ht="16.5" customHeight="1">
      <c r="B111" s="30"/>
      <c r="E111" s="215" t="str">
        <f>E7</f>
        <v xml:space="preserve"> k.ú. Malý Újezd - dokumentace II</v>
      </c>
      <c r="F111" s="216"/>
      <c r="G111" s="216"/>
      <c r="H111" s="216"/>
      <c r="L111" s="30"/>
    </row>
    <row r="112" spans="2:12" s="1" customFormat="1" ht="12" customHeight="1">
      <c r="B112" s="30"/>
      <c r="C112" s="25" t="s">
        <v>90</v>
      </c>
      <c r="L112" s="30"/>
    </row>
    <row r="113" spans="2:65" s="1" customFormat="1" ht="16.5" customHeight="1">
      <c r="B113" s="30"/>
      <c r="E113" s="196" t="str">
        <f>E9</f>
        <v>SO-801 - Doprovodná zeleň C19</v>
      </c>
      <c r="F113" s="217"/>
      <c r="G113" s="217"/>
      <c r="H113" s="217"/>
      <c r="L113" s="30"/>
    </row>
    <row r="114" spans="2:65" s="1" customFormat="1" ht="7" customHeight="1">
      <c r="B114" s="30"/>
      <c r="L114" s="30"/>
    </row>
    <row r="115" spans="2:65" s="1" customFormat="1" ht="12" customHeight="1">
      <c r="B115" s="30"/>
      <c r="C115" s="25" t="s">
        <v>20</v>
      </c>
      <c r="F115" s="23" t="str">
        <f>F12</f>
        <v xml:space="preserve"> k.ú. Malý Újezd</v>
      </c>
      <c r="I115" s="25" t="s">
        <v>22</v>
      </c>
      <c r="J115" s="50" t="str">
        <f>IF(J12="","",J12)</f>
        <v>4. 5. 2023</v>
      </c>
      <c r="L115" s="30"/>
    </row>
    <row r="116" spans="2:65" s="1" customFormat="1" ht="7" customHeight="1">
      <c r="B116" s="30"/>
      <c r="L116" s="30"/>
    </row>
    <row r="117" spans="2:65" s="1" customFormat="1" ht="15.15" customHeight="1">
      <c r="B117" s="30"/>
      <c r="C117" s="25" t="s">
        <v>24</v>
      </c>
      <c r="F117" s="23" t="str">
        <f>E15</f>
        <v>KPÚ pro Středočeský kraj a hl.m. Praha</v>
      </c>
      <c r="I117" s="25" t="s">
        <v>30</v>
      </c>
      <c r="J117" s="28" t="str">
        <f>E21</f>
        <v>ARTECH spol. s r.o.</v>
      </c>
      <c r="L117" s="30"/>
    </row>
    <row r="118" spans="2:65" s="1" customFormat="1" ht="15.15" customHeight="1">
      <c r="B118" s="30"/>
      <c r="C118" s="25" t="s">
        <v>28</v>
      </c>
      <c r="F118" s="23" t="str">
        <f>IF(E18="","",E18)</f>
        <v>Vyplň údaj</v>
      </c>
      <c r="I118" s="25" t="s">
        <v>32</v>
      </c>
      <c r="J118" s="28" t="str">
        <f>E24</f>
        <v>ARTECH spol. s r.o.</v>
      </c>
      <c r="L118" s="30"/>
    </row>
    <row r="119" spans="2:65" s="1" customFormat="1" ht="10.25" customHeight="1">
      <c r="B119" s="30"/>
      <c r="L119" s="30"/>
    </row>
    <row r="120" spans="2:65" s="10" customFormat="1" ht="29.25" customHeight="1">
      <c r="B120" s="110"/>
      <c r="C120" s="111" t="s">
        <v>110</v>
      </c>
      <c r="D120" s="112" t="s">
        <v>60</v>
      </c>
      <c r="E120" s="112" t="s">
        <v>56</v>
      </c>
      <c r="F120" s="112" t="s">
        <v>57</v>
      </c>
      <c r="G120" s="112" t="s">
        <v>111</v>
      </c>
      <c r="H120" s="112" t="s">
        <v>112</v>
      </c>
      <c r="I120" s="112" t="s">
        <v>113</v>
      </c>
      <c r="J120" s="112" t="s">
        <v>94</v>
      </c>
      <c r="K120" s="113" t="s">
        <v>114</v>
      </c>
      <c r="L120" s="110"/>
      <c r="M120" s="57" t="s">
        <v>1</v>
      </c>
      <c r="N120" s="58" t="s">
        <v>39</v>
      </c>
      <c r="O120" s="58" t="s">
        <v>115</v>
      </c>
      <c r="P120" s="58" t="s">
        <v>116</v>
      </c>
      <c r="Q120" s="58" t="s">
        <v>117</v>
      </c>
      <c r="R120" s="58" t="s">
        <v>118</v>
      </c>
      <c r="S120" s="58" t="s">
        <v>119</v>
      </c>
      <c r="T120" s="59" t="s">
        <v>120</v>
      </c>
    </row>
    <row r="121" spans="2:65" s="1" customFormat="1" ht="22.75" customHeight="1">
      <c r="B121" s="30"/>
      <c r="C121" s="62" t="s">
        <v>121</v>
      </c>
      <c r="J121" s="114">
        <f>BK121</f>
        <v>0</v>
      </c>
      <c r="L121" s="30"/>
      <c r="M121" s="60"/>
      <c r="N121" s="51"/>
      <c r="O121" s="51"/>
      <c r="P121" s="115">
        <f>P122</f>
        <v>0</v>
      </c>
      <c r="Q121" s="51"/>
      <c r="R121" s="115">
        <f>R122</f>
        <v>0</v>
      </c>
      <c r="S121" s="51"/>
      <c r="T121" s="116">
        <f>T122</f>
        <v>0</v>
      </c>
      <c r="AT121" s="15" t="s">
        <v>74</v>
      </c>
      <c r="AU121" s="15" t="s">
        <v>96</v>
      </c>
      <c r="BK121" s="117">
        <f>BK122</f>
        <v>0</v>
      </c>
    </row>
    <row r="122" spans="2:65" s="11" customFormat="1" ht="25.9" customHeight="1">
      <c r="B122" s="118"/>
      <c r="D122" s="119" t="s">
        <v>74</v>
      </c>
      <c r="E122" s="120" t="s">
        <v>122</v>
      </c>
      <c r="F122" s="120" t="s">
        <v>416</v>
      </c>
      <c r="I122" s="121"/>
      <c r="J122" s="122">
        <f>BK122</f>
        <v>0</v>
      </c>
      <c r="L122" s="118"/>
      <c r="M122" s="123"/>
      <c r="P122" s="124">
        <f>P123+P171+P202+P233</f>
        <v>0</v>
      </c>
      <c r="R122" s="124">
        <f>R123+R171+R202+R233</f>
        <v>0</v>
      </c>
      <c r="T122" s="125">
        <f>T123+T171+T202+T233</f>
        <v>0</v>
      </c>
      <c r="AR122" s="119" t="s">
        <v>83</v>
      </c>
      <c r="AT122" s="126" t="s">
        <v>74</v>
      </c>
      <c r="AU122" s="126" t="s">
        <v>75</v>
      </c>
      <c r="AY122" s="119" t="s">
        <v>124</v>
      </c>
      <c r="BK122" s="127">
        <f>BK123+BK171+BK202+BK233</f>
        <v>0</v>
      </c>
    </row>
    <row r="123" spans="2:65" s="11" customFormat="1" ht="22.75" customHeight="1">
      <c r="B123" s="118"/>
      <c r="D123" s="119" t="s">
        <v>74</v>
      </c>
      <c r="E123" s="128" t="s">
        <v>417</v>
      </c>
      <c r="F123" s="128" t="s">
        <v>418</v>
      </c>
      <c r="I123" s="121"/>
      <c r="J123" s="129">
        <f>BK123</f>
        <v>0</v>
      </c>
      <c r="L123" s="118"/>
      <c r="M123" s="123"/>
      <c r="P123" s="124">
        <f>SUM(P124:P170)</f>
        <v>0</v>
      </c>
      <c r="R123" s="124">
        <f>SUM(R124:R170)</f>
        <v>0</v>
      </c>
      <c r="T123" s="125">
        <f>SUM(T124:T170)</f>
        <v>0</v>
      </c>
      <c r="AR123" s="119" t="s">
        <v>83</v>
      </c>
      <c r="AT123" s="126" t="s">
        <v>74</v>
      </c>
      <c r="AU123" s="126" t="s">
        <v>83</v>
      </c>
      <c r="AY123" s="119" t="s">
        <v>124</v>
      </c>
      <c r="BK123" s="127">
        <f>SUM(BK124:BK170)</f>
        <v>0</v>
      </c>
    </row>
    <row r="124" spans="2:65" s="1" customFormat="1" ht="24.15" customHeight="1">
      <c r="B124" s="30"/>
      <c r="C124" s="130" t="s">
        <v>83</v>
      </c>
      <c r="D124" s="130" t="s">
        <v>126</v>
      </c>
      <c r="E124" s="131" t="s">
        <v>419</v>
      </c>
      <c r="F124" s="132" t="s">
        <v>420</v>
      </c>
      <c r="G124" s="133" t="s">
        <v>421</v>
      </c>
      <c r="H124" s="134">
        <v>0.93</v>
      </c>
      <c r="I124" s="135"/>
      <c r="J124" s="136">
        <f>ROUND(I124*H124,2)</f>
        <v>0</v>
      </c>
      <c r="K124" s="132" t="s">
        <v>130</v>
      </c>
      <c r="L124" s="30"/>
      <c r="M124" s="137" t="s">
        <v>1</v>
      </c>
      <c r="N124" s="138" t="s">
        <v>40</v>
      </c>
      <c r="P124" s="139">
        <f>O124*H124</f>
        <v>0</v>
      </c>
      <c r="Q124" s="139">
        <v>0</v>
      </c>
      <c r="R124" s="139">
        <f>Q124*H124</f>
        <v>0</v>
      </c>
      <c r="S124" s="139">
        <v>0</v>
      </c>
      <c r="T124" s="140">
        <f>S124*H124</f>
        <v>0</v>
      </c>
      <c r="AR124" s="141" t="s">
        <v>131</v>
      </c>
      <c r="AT124" s="141" t="s">
        <v>126</v>
      </c>
      <c r="AU124" s="141" t="s">
        <v>85</v>
      </c>
      <c r="AY124" s="15" t="s">
        <v>124</v>
      </c>
      <c r="BE124" s="142">
        <f>IF(N124="základní",J124,0)</f>
        <v>0</v>
      </c>
      <c r="BF124" s="142">
        <f>IF(N124="snížená",J124,0)</f>
        <v>0</v>
      </c>
      <c r="BG124" s="142">
        <f>IF(N124="zákl. přenesená",J124,0)</f>
        <v>0</v>
      </c>
      <c r="BH124" s="142">
        <f>IF(N124="sníž. přenesená",J124,0)</f>
        <v>0</v>
      </c>
      <c r="BI124" s="142">
        <f>IF(N124="nulová",J124,0)</f>
        <v>0</v>
      </c>
      <c r="BJ124" s="15" t="s">
        <v>83</v>
      </c>
      <c r="BK124" s="142">
        <f>ROUND(I124*H124,2)</f>
        <v>0</v>
      </c>
      <c r="BL124" s="15" t="s">
        <v>131</v>
      </c>
      <c r="BM124" s="141" t="s">
        <v>85</v>
      </c>
    </row>
    <row r="125" spans="2:65" s="1" customFormat="1" ht="18">
      <c r="B125" s="30"/>
      <c r="D125" s="143" t="s">
        <v>132</v>
      </c>
      <c r="F125" s="144" t="s">
        <v>420</v>
      </c>
      <c r="I125" s="145"/>
      <c r="L125" s="30"/>
      <c r="M125" s="146"/>
      <c r="T125" s="54"/>
      <c r="AT125" s="15" t="s">
        <v>132</v>
      </c>
      <c r="AU125" s="15" t="s">
        <v>85</v>
      </c>
    </row>
    <row r="126" spans="2:65" s="1" customFormat="1" ht="10">
      <c r="B126" s="30"/>
      <c r="D126" s="147" t="s">
        <v>133</v>
      </c>
      <c r="F126" s="148" t="s">
        <v>422</v>
      </c>
      <c r="I126" s="145"/>
      <c r="L126" s="30"/>
      <c r="M126" s="146"/>
      <c r="T126" s="54"/>
      <c r="AT126" s="15" t="s">
        <v>133</v>
      </c>
      <c r="AU126" s="15" t="s">
        <v>85</v>
      </c>
    </row>
    <row r="127" spans="2:65" s="1" customFormat="1" ht="37.75" customHeight="1">
      <c r="B127" s="30"/>
      <c r="C127" s="130" t="s">
        <v>85</v>
      </c>
      <c r="D127" s="130" t="s">
        <v>126</v>
      </c>
      <c r="E127" s="131" t="s">
        <v>180</v>
      </c>
      <c r="F127" s="132" t="s">
        <v>181</v>
      </c>
      <c r="G127" s="133" t="s">
        <v>182</v>
      </c>
      <c r="H127" s="134">
        <v>9300</v>
      </c>
      <c r="I127" s="135"/>
      <c r="J127" s="136">
        <f>ROUND(I127*H127,2)</f>
        <v>0</v>
      </c>
      <c r="K127" s="132" t="s">
        <v>130</v>
      </c>
      <c r="L127" s="30"/>
      <c r="M127" s="137" t="s">
        <v>1</v>
      </c>
      <c r="N127" s="138" t="s">
        <v>40</v>
      </c>
      <c r="P127" s="139">
        <f>O127*H127</f>
        <v>0</v>
      </c>
      <c r="Q127" s="139">
        <v>0</v>
      </c>
      <c r="R127" s="139">
        <f>Q127*H127</f>
        <v>0</v>
      </c>
      <c r="S127" s="139">
        <v>0</v>
      </c>
      <c r="T127" s="140">
        <f>S127*H127</f>
        <v>0</v>
      </c>
      <c r="AR127" s="141" t="s">
        <v>131</v>
      </c>
      <c r="AT127" s="141" t="s">
        <v>126</v>
      </c>
      <c r="AU127" s="141" t="s">
        <v>85</v>
      </c>
      <c r="AY127" s="15" t="s">
        <v>124</v>
      </c>
      <c r="BE127" s="142">
        <f>IF(N127="základní",J127,0)</f>
        <v>0</v>
      </c>
      <c r="BF127" s="142">
        <f>IF(N127="snížená",J127,0)</f>
        <v>0</v>
      </c>
      <c r="BG127" s="142">
        <f>IF(N127="zákl. přenesená",J127,0)</f>
        <v>0</v>
      </c>
      <c r="BH127" s="142">
        <f>IF(N127="sníž. přenesená",J127,0)</f>
        <v>0</v>
      </c>
      <c r="BI127" s="142">
        <f>IF(N127="nulová",J127,0)</f>
        <v>0</v>
      </c>
      <c r="BJ127" s="15" t="s">
        <v>83</v>
      </c>
      <c r="BK127" s="142">
        <f>ROUND(I127*H127,2)</f>
        <v>0</v>
      </c>
      <c r="BL127" s="15" t="s">
        <v>131</v>
      </c>
      <c r="BM127" s="141" t="s">
        <v>131</v>
      </c>
    </row>
    <row r="128" spans="2:65" s="1" customFormat="1" ht="18">
      <c r="B128" s="30"/>
      <c r="D128" s="143" t="s">
        <v>132</v>
      </c>
      <c r="F128" s="144" t="s">
        <v>181</v>
      </c>
      <c r="I128" s="145"/>
      <c r="L128" s="30"/>
      <c r="M128" s="146"/>
      <c r="T128" s="54"/>
      <c r="AT128" s="15" t="s">
        <v>132</v>
      </c>
      <c r="AU128" s="15" t="s">
        <v>85</v>
      </c>
    </row>
    <row r="129" spans="2:65" s="1" customFormat="1" ht="10">
      <c r="B129" s="30"/>
      <c r="D129" s="147" t="s">
        <v>133</v>
      </c>
      <c r="F129" s="148" t="s">
        <v>184</v>
      </c>
      <c r="I129" s="145"/>
      <c r="L129" s="30"/>
      <c r="M129" s="146"/>
      <c r="T129" s="54"/>
      <c r="AT129" s="15" t="s">
        <v>133</v>
      </c>
      <c r="AU129" s="15" t="s">
        <v>85</v>
      </c>
    </row>
    <row r="130" spans="2:65" s="1" customFormat="1" ht="16.5" customHeight="1">
      <c r="B130" s="30"/>
      <c r="C130" s="164" t="s">
        <v>141</v>
      </c>
      <c r="D130" s="164" t="s">
        <v>185</v>
      </c>
      <c r="E130" s="165" t="s">
        <v>423</v>
      </c>
      <c r="F130" s="166" t="s">
        <v>424</v>
      </c>
      <c r="G130" s="167" t="s">
        <v>188</v>
      </c>
      <c r="H130" s="168">
        <v>39</v>
      </c>
      <c r="I130" s="169"/>
      <c r="J130" s="170">
        <f>ROUND(I130*H130,2)</f>
        <v>0</v>
      </c>
      <c r="K130" s="166" t="s">
        <v>130</v>
      </c>
      <c r="L130" s="171"/>
      <c r="M130" s="172" t="s">
        <v>1</v>
      </c>
      <c r="N130" s="173" t="s">
        <v>40</v>
      </c>
      <c r="P130" s="139">
        <f>O130*H130</f>
        <v>0</v>
      </c>
      <c r="Q130" s="139">
        <v>0</v>
      </c>
      <c r="R130" s="139">
        <f>Q130*H130</f>
        <v>0</v>
      </c>
      <c r="S130" s="139">
        <v>0</v>
      </c>
      <c r="T130" s="140">
        <f>S130*H130</f>
        <v>0</v>
      </c>
      <c r="AR130" s="141" t="s">
        <v>147</v>
      </c>
      <c r="AT130" s="141" t="s">
        <v>185</v>
      </c>
      <c r="AU130" s="141" t="s">
        <v>85</v>
      </c>
      <c r="AY130" s="15" t="s">
        <v>124</v>
      </c>
      <c r="BE130" s="142">
        <f>IF(N130="základní",J130,0)</f>
        <v>0</v>
      </c>
      <c r="BF130" s="142">
        <f>IF(N130="snížená",J130,0)</f>
        <v>0</v>
      </c>
      <c r="BG130" s="142">
        <f>IF(N130="zákl. přenesená",J130,0)</f>
        <v>0</v>
      </c>
      <c r="BH130" s="142">
        <f>IF(N130="sníž. přenesená",J130,0)</f>
        <v>0</v>
      </c>
      <c r="BI130" s="142">
        <f>IF(N130="nulová",J130,0)</f>
        <v>0</v>
      </c>
      <c r="BJ130" s="15" t="s">
        <v>83</v>
      </c>
      <c r="BK130" s="142">
        <f>ROUND(I130*H130,2)</f>
        <v>0</v>
      </c>
      <c r="BL130" s="15" t="s">
        <v>131</v>
      </c>
      <c r="BM130" s="141" t="s">
        <v>144</v>
      </c>
    </row>
    <row r="131" spans="2:65" s="1" customFormat="1" ht="10">
      <c r="B131" s="30"/>
      <c r="D131" s="143" t="s">
        <v>132</v>
      </c>
      <c r="F131" s="144" t="s">
        <v>424</v>
      </c>
      <c r="I131" s="145"/>
      <c r="L131" s="30"/>
      <c r="M131" s="146"/>
      <c r="T131" s="54"/>
      <c r="AT131" s="15" t="s">
        <v>132</v>
      </c>
      <c r="AU131" s="15" t="s">
        <v>85</v>
      </c>
    </row>
    <row r="132" spans="2:65" s="1" customFormat="1" ht="37.75" customHeight="1">
      <c r="B132" s="30"/>
      <c r="C132" s="130" t="s">
        <v>131</v>
      </c>
      <c r="D132" s="130" t="s">
        <v>126</v>
      </c>
      <c r="E132" s="131" t="s">
        <v>425</v>
      </c>
      <c r="F132" s="132" t="s">
        <v>426</v>
      </c>
      <c r="G132" s="133" t="s">
        <v>230</v>
      </c>
      <c r="H132" s="134">
        <v>57</v>
      </c>
      <c r="I132" s="135"/>
      <c r="J132" s="136">
        <f>ROUND(I132*H132,2)</f>
        <v>0</v>
      </c>
      <c r="K132" s="132" t="s">
        <v>130</v>
      </c>
      <c r="L132" s="30"/>
      <c r="M132" s="137" t="s">
        <v>1</v>
      </c>
      <c r="N132" s="138" t="s">
        <v>40</v>
      </c>
      <c r="P132" s="139">
        <f>O132*H132</f>
        <v>0</v>
      </c>
      <c r="Q132" s="139">
        <v>0</v>
      </c>
      <c r="R132" s="139">
        <f>Q132*H132</f>
        <v>0</v>
      </c>
      <c r="S132" s="139">
        <v>0</v>
      </c>
      <c r="T132" s="140">
        <f>S132*H132</f>
        <v>0</v>
      </c>
      <c r="AR132" s="141" t="s">
        <v>131</v>
      </c>
      <c r="AT132" s="141" t="s">
        <v>126</v>
      </c>
      <c r="AU132" s="141" t="s">
        <v>85</v>
      </c>
      <c r="AY132" s="15" t="s">
        <v>124</v>
      </c>
      <c r="BE132" s="142">
        <f>IF(N132="základní",J132,0)</f>
        <v>0</v>
      </c>
      <c r="BF132" s="142">
        <f>IF(N132="snížená",J132,0)</f>
        <v>0</v>
      </c>
      <c r="BG132" s="142">
        <f>IF(N132="zákl. přenesená",J132,0)</f>
        <v>0</v>
      </c>
      <c r="BH132" s="142">
        <f>IF(N132="sníž. přenesená",J132,0)</f>
        <v>0</v>
      </c>
      <c r="BI132" s="142">
        <f>IF(N132="nulová",J132,0)</f>
        <v>0</v>
      </c>
      <c r="BJ132" s="15" t="s">
        <v>83</v>
      </c>
      <c r="BK132" s="142">
        <f>ROUND(I132*H132,2)</f>
        <v>0</v>
      </c>
      <c r="BL132" s="15" t="s">
        <v>131</v>
      </c>
      <c r="BM132" s="141" t="s">
        <v>147</v>
      </c>
    </row>
    <row r="133" spans="2:65" s="1" customFormat="1" ht="18">
      <c r="B133" s="30"/>
      <c r="D133" s="143" t="s">
        <v>132</v>
      </c>
      <c r="F133" s="144" t="s">
        <v>426</v>
      </c>
      <c r="I133" s="145"/>
      <c r="L133" s="30"/>
      <c r="M133" s="146"/>
      <c r="T133" s="54"/>
      <c r="AT133" s="15" t="s">
        <v>132</v>
      </c>
      <c r="AU133" s="15" t="s">
        <v>85</v>
      </c>
    </row>
    <row r="134" spans="2:65" s="1" customFormat="1" ht="10">
      <c r="B134" s="30"/>
      <c r="D134" s="147" t="s">
        <v>133</v>
      </c>
      <c r="F134" s="148" t="s">
        <v>427</v>
      </c>
      <c r="I134" s="145"/>
      <c r="L134" s="30"/>
      <c r="M134" s="146"/>
      <c r="T134" s="54"/>
      <c r="AT134" s="15" t="s">
        <v>133</v>
      </c>
      <c r="AU134" s="15" t="s">
        <v>85</v>
      </c>
    </row>
    <row r="135" spans="2:65" s="1" customFormat="1" ht="24.15" customHeight="1">
      <c r="B135" s="30"/>
      <c r="C135" s="130" t="s">
        <v>149</v>
      </c>
      <c r="D135" s="130" t="s">
        <v>126</v>
      </c>
      <c r="E135" s="131" t="s">
        <v>428</v>
      </c>
      <c r="F135" s="132" t="s">
        <v>429</v>
      </c>
      <c r="G135" s="133" t="s">
        <v>182</v>
      </c>
      <c r="H135" s="134">
        <v>9300</v>
      </c>
      <c r="I135" s="135"/>
      <c r="J135" s="136">
        <f>ROUND(I135*H135,2)</f>
        <v>0</v>
      </c>
      <c r="K135" s="132" t="s">
        <v>130</v>
      </c>
      <c r="L135" s="30"/>
      <c r="M135" s="137" t="s">
        <v>1</v>
      </c>
      <c r="N135" s="138" t="s">
        <v>40</v>
      </c>
      <c r="P135" s="139">
        <f>O135*H135</f>
        <v>0</v>
      </c>
      <c r="Q135" s="139">
        <v>0</v>
      </c>
      <c r="R135" s="139">
        <f>Q135*H135</f>
        <v>0</v>
      </c>
      <c r="S135" s="139">
        <v>0</v>
      </c>
      <c r="T135" s="140">
        <f>S135*H135</f>
        <v>0</v>
      </c>
      <c r="AR135" s="141" t="s">
        <v>131</v>
      </c>
      <c r="AT135" s="141" t="s">
        <v>126</v>
      </c>
      <c r="AU135" s="141" t="s">
        <v>85</v>
      </c>
      <c r="AY135" s="15" t="s">
        <v>124</v>
      </c>
      <c r="BE135" s="142">
        <f>IF(N135="základní",J135,0)</f>
        <v>0</v>
      </c>
      <c r="BF135" s="142">
        <f>IF(N135="snížená",J135,0)</f>
        <v>0</v>
      </c>
      <c r="BG135" s="142">
        <f>IF(N135="zákl. přenesená",J135,0)</f>
        <v>0</v>
      </c>
      <c r="BH135" s="142">
        <f>IF(N135="sníž. přenesená",J135,0)</f>
        <v>0</v>
      </c>
      <c r="BI135" s="142">
        <f>IF(N135="nulová",J135,0)</f>
        <v>0</v>
      </c>
      <c r="BJ135" s="15" t="s">
        <v>83</v>
      </c>
      <c r="BK135" s="142">
        <f>ROUND(I135*H135,2)</f>
        <v>0</v>
      </c>
      <c r="BL135" s="15" t="s">
        <v>131</v>
      </c>
      <c r="BM135" s="141" t="s">
        <v>152</v>
      </c>
    </row>
    <row r="136" spans="2:65" s="1" customFormat="1" ht="10">
      <c r="B136" s="30"/>
      <c r="D136" s="143" t="s">
        <v>132</v>
      </c>
      <c r="F136" s="144" t="s">
        <v>429</v>
      </c>
      <c r="I136" s="145"/>
      <c r="L136" s="30"/>
      <c r="M136" s="146"/>
      <c r="T136" s="54"/>
      <c r="AT136" s="15" t="s">
        <v>132</v>
      </c>
      <c r="AU136" s="15" t="s">
        <v>85</v>
      </c>
    </row>
    <row r="137" spans="2:65" s="1" customFormat="1" ht="10">
      <c r="B137" s="30"/>
      <c r="D137" s="147" t="s">
        <v>133</v>
      </c>
      <c r="F137" s="148" t="s">
        <v>430</v>
      </c>
      <c r="I137" s="145"/>
      <c r="L137" s="30"/>
      <c r="M137" s="146"/>
      <c r="T137" s="54"/>
      <c r="AT137" s="15" t="s">
        <v>133</v>
      </c>
      <c r="AU137" s="15" t="s">
        <v>85</v>
      </c>
    </row>
    <row r="138" spans="2:65" s="1" customFormat="1" ht="21.75" customHeight="1">
      <c r="B138" s="30"/>
      <c r="C138" s="130" t="s">
        <v>144</v>
      </c>
      <c r="D138" s="130" t="s">
        <v>126</v>
      </c>
      <c r="E138" s="131" t="s">
        <v>431</v>
      </c>
      <c r="F138" s="132" t="s">
        <v>432</v>
      </c>
      <c r="G138" s="133" t="s">
        <v>182</v>
      </c>
      <c r="H138" s="134">
        <v>9300</v>
      </c>
      <c r="I138" s="135"/>
      <c r="J138" s="136">
        <f>ROUND(I138*H138,2)</f>
        <v>0</v>
      </c>
      <c r="K138" s="132" t="s">
        <v>130</v>
      </c>
      <c r="L138" s="30"/>
      <c r="M138" s="137" t="s">
        <v>1</v>
      </c>
      <c r="N138" s="138" t="s">
        <v>40</v>
      </c>
      <c r="P138" s="139">
        <f>O138*H138</f>
        <v>0</v>
      </c>
      <c r="Q138" s="139">
        <v>0</v>
      </c>
      <c r="R138" s="139">
        <f>Q138*H138</f>
        <v>0</v>
      </c>
      <c r="S138" s="139">
        <v>0</v>
      </c>
      <c r="T138" s="140">
        <f>S138*H138</f>
        <v>0</v>
      </c>
      <c r="AR138" s="141" t="s">
        <v>131</v>
      </c>
      <c r="AT138" s="141" t="s">
        <v>126</v>
      </c>
      <c r="AU138" s="141" t="s">
        <v>85</v>
      </c>
      <c r="AY138" s="15" t="s">
        <v>124</v>
      </c>
      <c r="BE138" s="142">
        <f>IF(N138="základní",J138,0)</f>
        <v>0</v>
      </c>
      <c r="BF138" s="142">
        <f>IF(N138="snížená",J138,0)</f>
        <v>0</v>
      </c>
      <c r="BG138" s="142">
        <f>IF(N138="zákl. přenesená",J138,0)</f>
        <v>0</v>
      </c>
      <c r="BH138" s="142">
        <f>IF(N138="sníž. přenesená",J138,0)</f>
        <v>0</v>
      </c>
      <c r="BI138" s="142">
        <f>IF(N138="nulová",J138,0)</f>
        <v>0</v>
      </c>
      <c r="BJ138" s="15" t="s">
        <v>83</v>
      </c>
      <c r="BK138" s="142">
        <f>ROUND(I138*H138,2)</f>
        <v>0</v>
      </c>
      <c r="BL138" s="15" t="s">
        <v>131</v>
      </c>
      <c r="BM138" s="141" t="s">
        <v>156</v>
      </c>
    </row>
    <row r="139" spans="2:65" s="1" customFormat="1" ht="10">
      <c r="B139" s="30"/>
      <c r="D139" s="143" t="s">
        <v>132</v>
      </c>
      <c r="F139" s="144" t="s">
        <v>432</v>
      </c>
      <c r="I139" s="145"/>
      <c r="L139" s="30"/>
      <c r="M139" s="146"/>
      <c r="T139" s="54"/>
      <c r="AT139" s="15" t="s">
        <v>132</v>
      </c>
      <c r="AU139" s="15" t="s">
        <v>85</v>
      </c>
    </row>
    <row r="140" spans="2:65" s="1" customFormat="1" ht="10">
      <c r="B140" s="30"/>
      <c r="D140" s="147" t="s">
        <v>133</v>
      </c>
      <c r="F140" s="148" t="s">
        <v>433</v>
      </c>
      <c r="I140" s="145"/>
      <c r="L140" s="30"/>
      <c r="M140" s="146"/>
      <c r="T140" s="54"/>
      <c r="AT140" s="15" t="s">
        <v>133</v>
      </c>
      <c r="AU140" s="15" t="s">
        <v>85</v>
      </c>
    </row>
    <row r="141" spans="2:65" s="1" customFormat="1" ht="33" customHeight="1">
      <c r="B141" s="30"/>
      <c r="C141" s="130" t="s">
        <v>161</v>
      </c>
      <c r="D141" s="130" t="s">
        <v>126</v>
      </c>
      <c r="E141" s="131" t="s">
        <v>434</v>
      </c>
      <c r="F141" s="132" t="s">
        <v>435</v>
      </c>
      <c r="G141" s="133" t="s">
        <v>421</v>
      </c>
      <c r="H141" s="134">
        <v>0.93</v>
      </c>
      <c r="I141" s="135"/>
      <c r="J141" s="136">
        <f>ROUND(I141*H141,2)</f>
        <v>0</v>
      </c>
      <c r="K141" s="132" t="s">
        <v>130</v>
      </c>
      <c r="L141" s="30"/>
      <c r="M141" s="137" t="s">
        <v>1</v>
      </c>
      <c r="N141" s="138" t="s">
        <v>40</v>
      </c>
      <c r="P141" s="139">
        <f>O141*H141</f>
        <v>0</v>
      </c>
      <c r="Q141" s="139">
        <v>0</v>
      </c>
      <c r="R141" s="139">
        <f>Q141*H141</f>
        <v>0</v>
      </c>
      <c r="S141" s="139">
        <v>0</v>
      </c>
      <c r="T141" s="140">
        <f>S141*H141</f>
        <v>0</v>
      </c>
      <c r="AR141" s="141" t="s">
        <v>131</v>
      </c>
      <c r="AT141" s="141" t="s">
        <v>126</v>
      </c>
      <c r="AU141" s="141" t="s">
        <v>85</v>
      </c>
      <c r="AY141" s="15" t="s">
        <v>124</v>
      </c>
      <c r="BE141" s="142">
        <f>IF(N141="základní",J141,0)</f>
        <v>0</v>
      </c>
      <c r="BF141" s="142">
        <f>IF(N141="snížená",J141,0)</f>
        <v>0</v>
      </c>
      <c r="BG141" s="142">
        <f>IF(N141="zákl. přenesená",J141,0)</f>
        <v>0</v>
      </c>
      <c r="BH141" s="142">
        <f>IF(N141="sníž. přenesená",J141,0)</f>
        <v>0</v>
      </c>
      <c r="BI141" s="142">
        <f>IF(N141="nulová",J141,0)</f>
        <v>0</v>
      </c>
      <c r="BJ141" s="15" t="s">
        <v>83</v>
      </c>
      <c r="BK141" s="142">
        <f>ROUND(I141*H141,2)</f>
        <v>0</v>
      </c>
      <c r="BL141" s="15" t="s">
        <v>131</v>
      </c>
      <c r="BM141" s="141" t="s">
        <v>164</v>
      </c>
    </row>
    <row r="142" spans="2:65" s="1" customFormat="1" ht="18">
      <c r="B142" s="30"/>
      <c r="D142" s="143" t="s">
        <v>132</v>
      </c>
      <c r="F142" s="144" t="s">
        <v>435</v>
      </c>
      <c r="I142" s="145"/>
      <c r="L142" s="30"/>
      <c r="M142" s="146"/>
      <c r="T142" s="54"/>
      <c r="AT142" s="15" t="s">
        <v>132</v>
      </c>
      <c r="AU142" s="15" t="s">
        <v>85</v>
      </c>
    </row>
    <row r="143" spans="2:65" s="1" customFormat="1" ht="10">
      <c r="B143" s="30"/>
      <c r="D143" s="147" t="s">
        <v>133</v>
      </c>
      <c r="F143" s="148" t="s">
        <v>436</v>
      </c>
      <c r="I143" s="145"/>
      <c r="L143" s="30"/>
      <c r="M143" s="146"/>
      <c r="T143" s="54"/>
      <c r="AT143" s="15" t="s">
        <v>133</v>
      </c>
      <c r="AU143" s="15" t="s">
        <v>85</v>
      </c>
    </row>
    <row r="144" spans="2:65" s="1" customFormat="1" ht="37.75" customHeight="1">
      <c r="B144" s="30"/>
      <c r="C144" s="130" t="s">
        <v>147</v>
      </c>
      <c r="D144" s="130" t="s">
        <v>126</v>
      </c>
      <c r="E144" s="131" t="s">
        <v>437</v>
      </c>
      <c r="F144" s="132" t="s">
        <v>438</v>
      </c>
      <c r="G144" s="133" t="s">
        <v>230</v>
      </c>
      <c r="H144" s="134">
        <v>57</v>
      </c>
      <c r="I144" s="135"/>
      <c r="J144" s="136">
        <f>ROUND(I144*H144,2)</f>
        <v>0</v>
      </c>
      <c r="K144" s="132" t="s">
        <v>130</v>
      </c>
      <c r="L144" s="30"/>
      <c r="M144" s="137" t="s">
        <v>1</v>
      </c>
      <c r="N144" s="138" t="s">
        <v>40</v>
      </c>
      <c r="P144" s="139">
        <f>O144*H144</f>
        <v>0</v>
      </c>
      <c r="Q144" s="139">
        <v>0</v>
      </c>
      <c r="R144" s="139">
        <f>Q144*H144</f>
        <v>0</v>
      </c>
      <c r="S144" s="139">
        <v>0</v>
      </c>
      <c r="T144" s="140">
        <f>S144*H144</f>
        <v>0</v>
      </c>
      <c r="AR144" s="141" t="s">
        <v>131</v>
      </c>
      <c r="AT144" s="141" t="s">
        <v>126</v>
      </c>
      <c r="AU144" s="141" t="s">
        <v>85</v>
      </c>
      <c r="AY144" s="15" t="s">
        <v>124</v>
      </c>
      <c r="BE144" s="142">
        <f>IF(N144="základní",J144,0)</f>
        <v>0</v>
      </c>
      <c r="BF144" s="142">
        <f>IF(N144="snížená",J144,0)</f>
        <v>0</v>
      </c>
      <c r="BG144" s="142">
        <f>IF(N144="zákl. přenesená",J144,0)</f>
        <v>0</v>
      </c>
      <c r="BH144" s="142">
        <f>IF(N144="sníž. přenesená",J144,0)</f>
        <v>0</v>
      </c>
      <c r="BI144" s="142">
        <f>IF(N144="nulová",J144,0)</f>
        <v>0</v>
      </c>
      <c r="BJ144" s="15" t="s">
        <v>83</v>
      </c>
      <c r="BK144" s="142">
        <f>ROUND(I144*H144,2)</f>
        <v>0</v>
      </c>
      <c r="BL144" s="15" t="s">
        <v>131</v>
      </c>
      <c r="BM144" s="141" t="s">
        <v>168</v>
      </c>
    </row>
    <row r="145" spans="2:65" s="1" customFormat="1" ht="18">
      <c r="B145" s="30"/>
      <c r="D145" s="143" t="s">
        <v>132</v>
      </c>
      <c r="F145" s="144" t="s">
        <v>438</v>
      </c>
      <c r="I145" s="145"/>
      <c r="L145" s="30"/>
      <c r="M145" s="146"/>
      <c r="T145" s="54"/>
      <c r="AT145" s="15" t="s">
        <v>132</v>
      </c>
      <c r="AU145" s="15" t="s">
        <v>85</v>
      </c>
    </row>
    <row r="146" spans="2:65" s="1" customFormat="1" ht="10">
      <c r="B146" s="30"/>
      <c r="D146" s="147" t="s">
        <v>133</v>
      </c>
      <c r="F146" s="148" t="s">
        <v>439</v>
      </c>
      <c r="I146" s="145"/>
      <c r="L146" s="30"/>
      <c r="M146" s="146"/>
      <c r="T146" s="54"/>
      <c r="AT146" s="15" t="s">
        <v>133</v>
      </c>
      <c r="AU146" s="15" t="s">
        <v>85</v>
      </c>
    </row>
    <row r="147" spans="2:65" s="1" customFormat="1" ht="16.5" customHeight="1">
      <c r="B147" s="30"/>
      <c r="C147" s="164" t="s">
        <v>170</v>
      </c>
      <c r="D147" s="164" t="s">
        <v>185</v>
      </c>
      <c r="E147" s="165" t="s">
        <v>440</v>
      </c>
      <c r="F147" s="166" t="s">
        <v>441</v>
      </c>
      <c r="G147" s="167" t="s">
        <v>230</v>
      </c>
      <c r="H147" s="168">
        <v>57</v>
      </c>
      <c r="I147" s="169"/>
      <c r="J147" s="170">
        <f>ROUND(I147*H147,2)</f>
        <v>0</v>
      </c>
      <c r="K147" s="166" t="s">
        <v>1</v>
      </c>
      <c r="L147" s="171"/>
      <c r="M147" s="172" t="s">
        <v>1</v>
      </c>
      <c r="N147" s="173" t="s">
        <v>40</v>
      </c>
      <c r="P147" s="139">
        <f>O147*H147</f>
        <v>0</v>
      </c>
      <c r="Q147" s="139">
        <v>0</v>
      </c>
      <c r="R147" s="139">
        <f>Q147*H147</f>
        <v>0</v>
      </c>
      <c r="S147" s="139">
        <v>0</v>
      </c>
      <c r="T147" s="140">
        <f>S147*H147</f>
        <v>0</v>
      </c>
      <c r="AR147" s="141" t="s">
        <v>147</v>
      </c>
      <c r="AT147" s="141" t="s">
        <v>185</v>
      </c>
      <c r="AU147" s="141" t="s">
        <v>85</v>
      </c>
      <c r="AY147" s="15" t="s">
        <v>124</v>
      </c>
      <c r="BE147" s="142">
        <f>IF(N147="základní",J147,0)</f>
        <v>0</v>
      </c>
      <c r="BF147" s="142">
        <f>IF(N147="snížená",J147,0)</f>
        <v>0</v>
      </c>
      <c r="BG147" s="142">
        <f>IF(N147="zákl. přenesená",J147,0)</f>
        <v>0</v>
      </c>
      <c r="BH147" s="142">
        <f>IF(N147="sníž. přenesená",J147,0)</f>
        <v>0</v>
      </c>
      <c r="BI147" s="142">
        <f>IF(N147="nulová",J147,0)</f>
        <v>0</v>
      </c>
      <c r="BJ147" s="15" t="s">
        <v>83</v>
      </c>
      <c r="BK147" s="142">
        <f>ROUND(I147*H147,2)</f>
        <v>0</v>
      </c>
      <c r="BL147" s="15" t="s">
        <v>131</v>
      </c>
      <c r="BM147" s="141" t="s">
        <v>173</v>
      </c>
    </row>
    <row r="148" spans="2:65" s="1" customFormat="1" ht="10">
      <c r="B148" s="30"/>
      <c r="D148" s="143" t="s">
        <v>132</v>
      </c>
      <c r="F148" s="144" t="s">
        <v>441</v>
      </c>
      <c r="I148" s="145"/>
      <c r="L148" s="30"/>
      <c r="M148" s="146"/>
      <c r="T148" s="54"/>
      <c r="AT148" s="15" t="s">
        <v>132</v>
      </c>
      <c r="AU148" s="15" t="s">
        <v>85</v>
      </c>
    </row>
    <row r="149" spans="2:65" s="1" customFormat="1" ht="21.75" customHeight="1">
      <c r="B149" s="30"/>
      <c r="C149" s="130" t="s">
        <v>152</v>
      </c>
      <c r="D149" s="130" t="s">
        <v>126</v>
      </c>
      <c r="E149" s="131" t="s">
        <v>442</v>
      </c>
      <c r="F149" s="132" t="s">
        <v>443</v>
      </c>
      <c r="G149" s="133" t="s">
        <v>230</v>
      </c>
      <c r="H149" s="134">
        <v>57</v>
      </c>
      <c r="I149" s="135"/>
      <c r="J149" s="136">
        <f>ROUND(I149*H149,2)</f>
        <v>0</v>
      </c>
      <c r="K149" s="132" t="s">
        <v>130</v>
      </c>
      <c r="L149" s="30"/>
      <c r="M149" s="137" t="s">
        <v>1</v>
      </c>
      <c r="N149" s="138" t="s">
        <v>40</v>
      </c>
      <c r="P149" s="139">
        <f>O149*H149</f>
        <v>0</v>
      </c>
      <c r="Q149" s="139">
        <v>0</v>
      </c>
      <c r="R149" s="139">
        <f>Q149*H149</f>
        <v>0</v>
      </c>
      <c r="S149" s="139">
        <v>0</v>
      </c>
      <c r="T149" s="140">
        <f>S149*H149</f>
        <v>0</v>
      </c>
      <c r="AR149" s="141" t="s">
        <v>131</v>
      </c>
      <c r="AT149" s="141" t="s">
        <v>126</v>
      </c>
      <c r="AU149" s="141" t="s">
        <v>85</v>
      </c>
      <c r="AY149" s="15" t="s">
        <v>124</v>
      </c>
      <c r="BE149" s="142">
        <f>IF(N149="základní",J149,0)</f>
        <v>0</v>
      </c>
      <c r="BF149" s="142">
        <f>IF(N149="snížená",J149,0)</f>
        <v>0</v>
      </c>
      <c r="BG149" s="142">
        <f>IF(N149="zákl. přenesená",J149,0)</f>
        <v>0</v>
      </c>
      <c r="BH149" s="142">
        <f>IF(N149="sníž. přenesená",J149,0)</f>
        <v>0</v>
      </c>
      <c r="BI149" s="142">
        <f>IF(N149="nulová",J149,0)</f>
        <v>0</v>
      </c>
      <c r="BJ149" s="15" t="s">
        <v>83</v>
      </c>
      <c r="BK149" s="142">
        <f>ROUND(I149*H149,2)</f>
        <v>0</v>
      </c>
      <c r="BL149" s="15" t="s">
        <v>131</v>
      </c>
      <c r="BM149" s="141" t="s">
        <v>177</v>
      </c>
    </row>
    <row r="150" spans="2:65" s="1" customFormat="1" ht="10">
      <c r="B150" s="30"/>
      <c r="D150" s="143" t="s">
        <v>132</v>
      </c>
      <c r="F150" s="144" t="s">
        <v>443</v>
      </c>
      <c r="I150" s="145"/>
      <c r="L150" s="30"/>
      <c r="M150" s="146"/>
      <c r="T150" s="54"/>
      <c r="AT150" s="15" t="s">
        <v>132</v>
      </c>
      <c r="AU150" s="15" t="s">
        <v>85</v>
      </c>
    </row>
    <row r="151" spans="2:65" s="1" customFormat="1" ht="10">
      <c r="B151" s="30"/>
      <c r="D151" s="147" t="s">
        <v>133</v>
      </c>
      <c r="F151" s="148" t="s">
        <v>444</v>
      </c>
      <c r="I151" s="145"/>
      <c r="L151" s="30"/>
      <c r="M151" s="146"/>
      <c r="T151" s="54"/>
      <c r="AT151" s="15" t="s">
        <v>133</v>
      </c>
      <c r="AU151" s="15" t="s">
        <v>85</v>
      </c>
    </row>
    <row r="152" spans="2:65" s="1" customFormat="1" ht="16.5" customHeight="1">
      <c r="B152" s="30"/>
      <c r="C152" s="164" t="s">
        <v>179</v>
      </c>
      <c r="D152" s="164" t="s">
        <v>185</v>
      </c>
      <c r="E152" s="165" t="s">
        <v>445</v>
      </c>
      <c r="F152" s="166" t="s">
        <v>446</v>
      </c>
      <c r="G152" s="167" t="s">
        <v>230</v>
      </c>
      <c r="H152" s="168">
        <v>57</v>
      </c>
      <c r="I152" s="169"/>
      <c r="J152" s="170">
        <f>ROUND(I152*H152,2)</f>
        <v>0</v>
      </c>
      <c r="K152" s="166" t="s">
        <v>1</v>
      </c>
      <c r="L152" s="171"/>
      <c r="M152" s="172" t="s">
        <v>1</v>
      </c>
      <c r="N152" s="173" t="s">
        <v>40</v>
      </c>
      <c r="P152" s="139">
        <f>O152*H152</f>
        <v>0</v>
      </c>
      <c r="Q152" s="139">
        <v>0</v>
      </c>
      <c r="R152" s="139">
        <f>Q152*H152</f>
        <v>0</v>
      </c>
      <c r="S152" s="139">
        <v>0</v>
      </c>
      <c r="T152" s="140">
        <f>S152*H152</f>
        <v>0</v>
      </c>
      <c r="AR152" s="141" t="s">
        <v>147</v>
      </c>
      <c r="AT152" s="141" t="s">
        <v>185</v>
      </c>
      <c r="AU152" s="141" t="s">
        <v>85</v>
      </c>
      <c r="AY152" s="15" t="s">
        <v>124</v>
      </c>
      <c r="BE152" s="142">
        <f>IF(N152="základní",J152,0)</f>
        <v>0</v>
      </c>
      <c r="BF152" s="142">
        <f>IF(N152="snížená",J152,0)</f>
        <v>0</v>
      </c>
      <c r="BG152" s="142">
        <f>IF(N152="zákl. přenesená",J152,0)</f>
        <v>0</v>
      </c>
      <c r="BH152" s="142">
        <f>IF(N152="sníž. přenesená",J152,0)</f>
        <v>0</v>
      </c>
      <c r="BI152" s="142">
        <f>IF(N152="nulová",J152,0)</f>
        <v>0</v>
      </c>
      <c r="BJ152" s="15" t="s">
        <v>83</v>
      </c>
      <c r="BK152" s="142">
        <f>ROUND(I152*H152,2)</f>
        <v>0</v>
      </c>
      <c r="BL152" s="15" t="s">
        <v>131</v>
      </c>
      <c r="BM152" s="141" t="s">
        <v>183</v>
      </c>
    </row>
    <row r="153" spans="2:65" s="1" customFormat="1" ht="10">
      <c r="B153" s="30"/>
      <c r="D153" s="143" t="s">
        <v>132</v>
      </c>
      <c r="F153" s="144" t="s">
        <v>446</v>
      </c>
      <c r="I153" s="145"/>
      <c r="L153" s="30"/>
      <c r="M153" s="146"/>
      <c r="T153" s="54"/>
      <c r="AT153" s="15" t="s">
        <v>132</v>
      </c>
      <c r="AU153" s="15" t="s">
        <v>85</v>
      </c>
    </row>
    <row r="154" spans="2:65" s="1" customFormat="1" ht="49" customHeight="1">
      <c r="B154" s="30"/>
      <c r="C154" s="130" t="s">
        <v>156</v>
      </c>
      <c r="D154" s="130" t="s">
        <v>126</v>
      </c>
      <c r="E154" s="131" t="s">
        <v>447</v>
      </c>
      <c r="F154" s="132" t="s">
        <v>448</v>
      </c>
      <c r="G154" s="133" t="s">
        <v>182</v>
      </c>
      <c r="H154" s="134">
        <v>1860</v>
      </c>
      <c r="I154" s="135"/>
      <c r="J154" s="136">
        <f>ROUND(I154*H154,2)</f>
        <v>0</v>
      </c>
      <c r="K154" s="132" t="s">
        <v>130</v>
      </c>
      <c r="L154" s="30"/>
      <c r="M154" s="137" t="s">
        <v>1</v>
      </c>
      <c r="N154" s="138" t="s">
        <v>40</v>
      </c>
      <c r="P154" s="139">
        <f>O154*H154</f>
        <v>0</v>
      </c>
      <c r="Q154" s="139">
        <v>0</v>
      </c>
      <c r="R154" s="139">
        <f>Q154*H154</f>
        <v>0</v>
      </c>
      <c r="S154" s="139">
        <v>0</v>
      </c>
      <c r="T154" s="140">
        <f>S154*H154</f>
        <v>0</v>
      </c>
      <c r="AR154" s="141" t="s">
        <v>131</v>
      </c>
      <c r="AT154" s="141" t="s">
        <v>126</v>
      </c>
      <c r="AU154" s="141" t="s">
        <v>85</v>
      </c>
      <c r="AY154" s="15" t="s">
        <v>124</v>
      </c>
      <c r="BE154" s="142">
        <f>IF(N154="základní",J154,0)</f>
        <v>0</v>
      </c>
      <c r="BF154" s="142">
        <f>IF(N154="snížená",J154,0)</f>
        <v>0</v>
      </c>
      <c r="BG154" s="142">
        <f>IF(N154="zákl. přenesená",J154,0)</f>
        <v>0</v>
      </c>
      <c r="BH154" s="142">
        <f>IF(N154="sníž. přenesená",J154,0)</f>
        <v>0</v>
      </c>
      <c r="BI154" s="142">
        <f>IF(N154="nulová",J154,0)</f>
        <v>0</v>
      </c>
      <c r="BJ154" s="15" t="s">
        <v>83</v>
      </c>
      <c r="BK154" s="142">
        <f>ROUND(I154*H154,2)</f>
        <v>0</v>
      </c>
      <c r="BL154" s="15" t="s">
        <v>131</v>
      </c>
      <c r="BM154" s="141" t="s">
        <v>189</v>
      </c>
    </row>
    <row r="155" spans="2:65" s="1" customFormat="1" ht="27">
      <c r="B155" s="30"/>
      <c r="D155" s="143" t="s">
        <v>132</v>
      </c>
      <c r="F155" s="144" t="s">
        <v>448</v>
      </c>
      <c r="I155" s="145"/>
      <c r="L155" s="30"/>
      <c r="M155" s="146"/>
      <c r="T155" s="54"/>
      <c r="AT155" s="15" t="s">
        <v>132</v>
      </c>
      <c r="AU155" s="15" t="s">
        <v>85</v>
      </c>
    </row>
    <row r="156" spans="2:65" s="1" customFormat="1" ht="10">
      <c r="B156" s="30"/>
      <c r="D156" s="147" t="s">
        <v>133</v>
      </c>
      <c r="F156" s="148" t="s">
        <v>449</v>
      </c>
      <c r="I156" s="145"/>
      <c r="L156" s="30"/>
      <c r="M156" s="146"/>
      <c r="T156" s="54"/>
      <c r="AT156" s="15" t="s">
        <v>133</v>
      </c>
      <c r="AU156" s="15" t="s">
        <v>85</v>
      </c>
    </row>
    <row r="157" spans="2:65" s="1" customFormat="1" ht="24.15" customHeight="1">
      <c r="B157" s="30"/>
      <c r="C157" s="130" t="s">
        <v>190</v>
      </c>
      <c r="D157" s="130" t="s">
        <v>126</v>
      </c>
      <c r="E157" s="131" t="s">
        <v>450</v>
      </c>
      <c r="F157" s="132" t="s">
        <v>451</v>
      </c>
      <c r="G157" s="133" t="s">
        <v>230</v>
      </c>
      <c r="H157" s="134">
        <v>42</v>
      </c>
      <c r="I157" s="135"/>
      <c r="J157" s="136">
        <f>ROUND(I157*H157,2)</f>
        <v>0</v>
      </c>
      <c r="K157" s="132" t="s">
        <v>130</v>
      </c>
      <c r="L157" s="30"/>
      <c r="M157" s="137" t="s">
        <v>1</v>
      </c>
      <c r="N157" s="138" t="s">
        <v>40</v>
      </c>
      <c r="P157" s="139">
        <f>O157*H157</f>
        <v>0</v>
      </c>
      <c r="Q157" s="139">
        <v>0</v>
      </c>
      <c r="R157" s="139">
        <f>Q157*H157</f>
        <v>0</v>
      </c>
      <c r="S157" s="139">
        <v>0</v>
      </c>
      <c r="T157" s="140">
        <f>S157*H157</f>
        <v>0</v>
      </c>
      <c r="AR157" s="141" t="s">
        <v>131</v>
      </c>
      <c r="AT157" s="141" t="s">
        <v>126</v>
      </c>
      <c r="AU157" s="141" t="s">
        <v>85</v>
      </c>
      <c r="AY157" s="15" t="s">
        <v>124</v>
      </c>
      <c r="BE157" s="142">
        <f>IF(N157="základní",J157,0)</f>
        <v>0</v>
      </c>
      <c r="BF157" s="142">
        <f>IF(N157="snížená",J157,0)</f>
        <v>0</v>
      </c>
      <c r="BG157" s="142">
        <f>IF(N157="zákl. přenesená",J157,0)</f>
        <v>0</v>
      </c>
      <c r="BH157" s="142">
        <f>IF(N157="sníž. přenesená",J157,0)</f>
        <v>0</v>
      </c>
      <c r="BI157" s="142">
        <f>IF(N157="nulová",J157,0)</f>
        <v>0</v>
      </c>
      <c r="BJ157" s="15" t="s">
        <v>83</v>
      </c>
      <c r="BK157" s="142">
        <f>ROUND(I157*H157,2)</f>
        <v>0</v>
      </c>
      <c r="BL157" s="15" t="s">
        <v>131</v>
      </c>
      <c r="BM157" s="141" t="s">
        <v>193</v>
      </c>
    </row>
    <row r="158" spans="2:65" s="1" customFormat="1" ht="18">
      <c r="B158" s="30"/>
      <c r="D158" s="143" t="s">
        <v>132</v>
      </c>
      <c r="F158" s="144" t="s">
        <v>451</v>
      </c>
      <c r="I158" s="145"/>
      <c r="L158" s="30"/>
      <c r="M158" s="146"/>
      <c r="T158" s="54"/>
      <c r="AT158" s="15" t="s">
        <v>132</v>
      </c>
      <c r="AU158" s="15" t="s">
        <v>85</v>
      </c>
    </row>
    <row r="159" spans="2:65" s="1" customFormat="1" ht="10">
      <c r="B159" s="30"/>
      <c r="D159" s="147" t="s">
        <v>133</v>
      </c>
      <c r="F159" s="148" t="s">
        <v>452</v>
      </c>
      <c r="I159" s="145"/>
      <c r="L159" s="30"/>
      <c r="M159" s="146"/>
      <c r="T159" s="54"/>
      <c r="AT159" s="15" t="s">
        <v>133</v>
      </c>
      <c r="AU159" s="15" t="s">
        <v>85</v>
      </c>
    </row>
    <row r="160" spans="2:65" s="1" customFormat="1" ht="33" customHeight="1">
      <c r="B160" s="30"/>
      <c r="C160" s="130" t="s">
        <v>164</v>
      </c>
      <c r="D160" s="130" t="s">
        <v>126</v>
      </c>
      <c r="E160" s="131" t="s">
        <v>453</v>
      </c>
      <c r="F160" s="132" t="s">
        <v>454</v>
      </c>
      <c r="G160" s="133" t="s">
        <v>230</v>
      </c>
      <c r="H160" s="134">
        <v>57</v>
      </c>
      <c r="I160" s="135"/>
      <c r="J160" s="136">
        <f>ROUND(I160*H160,2)</f>
        <v>0</v>
      </c>
      <c r="K160" s="132" t="s">
        <v>130</v>
      </c>
      <c r="L160" s="30"/>
      <c r="M160" s="137" t="s">
        <v>1</v>
      </c>
      <c r="N160" s="138" t="s">
        <v>40</v>
      </c>
      <c r="P160" s="139">
        <f>O160*H160</f>
        <v>0</v>
      </c>
      <c r="Q160" s="139">
        <v>0</v>
      </c>
      <c r="R160" s="139">
        <f>Q160*H160</f>
        <v>0</v>
      </c>
      <c r="S160" s="139">
        <v>0</v>
      </c>
      <c r="T160" s="140">
        <f>S160*H160</f>
        <v>0</v>
      </c>
      <c r="AR160" s="141" t="s">
        <v>131</v>
      </c>
      <c r="AT160" s="141" t="s">
        <v>126</v>
      </c>
      <c r="AU160" s="141" t="s">
        <v>85</v>
      </c>
      <c r="AY160" s="15" t="s">
        <v>124</v>
      </c>
      <c r="BE160" s="142">
        <f>IF(N160="základní",J160,0)</f>
        <v>0</v>
      </c>
      <c r="BF160" s="142">
        <f>IF(N160="snížená",J160,0)</f>
        <v>0</v>
      </c>
      <c r="BG160" s="142">
        <f>IF(N160="zákl. přenesená",J160,0)</f>
        <v>0</v>
      </c>
      <c r="BH160" s="142">
        <f>IF(N160="sníž. přenesená",J160,0)</f>
        <v>0</v>
      </c>
      <c r="BI160" s="142">
        <f>IF(N160="nulová",J160,0)</f>
        <v>0</v>
      </c>
      <c r="BJ160" s="15" t="s">
        <v>83</v>
      </c>
      <c r="BK160" s="142">
        <f>ROUND(I160*H160,2)</f>
        <v>0</v>
      </c>
      <c r="BL160" s="15" t="s">
        <v>131</v>
      </c>
      <c r="BM160" s="141" t="s">
        <v>197</v>
      </c>
    </row>
    <row r="161" spans="2:65" s="1" customFormat="1" ht="18">
      <c r="B161" s="30"/>
      <c r="D161" s="143" t="s">
        <v>132</v>
      </c>
      <c r="F161" s="144" t="s">
        <v>454</v>
      </c>
      <c r="I161" s="145"/>
      <c r="L161" s="30"/>
      <c r="M161" s="146"/>
      <c r="T161" s="54"/>
      <c r="AT161" s="15" t="s">
        <v>132</v>
      </c>
      <c r="AU161" s="15" t="s">
        <v>85</v>
      </c>
    </row>
    <row r="162" spans="2:65" s="1" customFormat="1" ht="10">
      <c r="B162" s="30"/>
      <c r="D162" s="147" t="s">
        <v>133</v>
      </c>
      <c r="F162" s="148" t="s">
        <v>455</v>
      </c>
      <c r="I162" s="145"/>
      <c r="L162" s="30"/>
      <c r="M162" s="146"/>
      <c r="T162" s="54"/>
      <c r="AT162" s="15" t="s">
        <v>133</v>
      </c>
      <c r="AU162" s="15" t="s">
        <v>85</v>
      </c>
    </row>
    <row r="163" spans="2:65" s="1" customFormat="1" ht="33" customHeight="1">
      <c r="B163" s="30"/>
      <c r="C163" s="130" t="s">
        <v>8</v>
      </c>
      <c r="D163" s="130" t="s">
        <v>126</v>
      </c>
      <c r="E163" s="131" t="s">
        <v>456</v>
      </c>
      <c r="F163" s="132" t="s">
        <v>457</v>
      </c>
      <c r="G163" s="133" t="s">
        <v>182</v>
      </c>
      <c r="H163" s="134">
        <v>57</v>
      </c>
      <c r="I163" s="135"/>
      <c r="J163" s="136">
        <f>ROUND(I163*H163,2)</f>
        <v>0</v>
      </c>
      <c r="K163" s="132" t="s">
        <v>130</v>
      </c>
      <c r="L163" s="30"/>
      <c r="M163" s="137" t="s">
        <v>1</v>
      </c>
      <c r="N163" s="138" t="s">
        <v>40</v>
      </c>
      <c r="P163" s="139">
        <f>O163*H163</f>
        <v>0</v>
      </c>
      <c r="Q163" s="139">
        <v>0</v>
      </c>
      <c r="R163" s="139">
        <f>Q163*H163</f>
        <v>0</v>
      </c>
      <c r="S163" s="139">
        <v>0</v>
      </c>
      <c r="T163" s="140">
        <f>S163*H163</f>
        <v>0</v>
      </c>
      <c r="AR163" s="141" t="s">
        <v>131</v>
      </c>
      <c r="AT163" s="141" t="s">
        <v>126</v>
      </c>
      <c r="AU163" s="141" t="s">
        <v>85</v>
      </c>
      <c r="AY163" s="15" t="s">
        <v>124</v>
      </c>
      <c r="BE163" s="142">
        <f>IF(N163="základní",J163,0)</f>
        <v>0</v>
      </c>
      <c r="BF163" s="142">
        <f>IF(N163="snížená",J163,0)</f>
        <v>0</v>
      </c>
      <c r="BG163" s="142">
        <f>IF(N163="zákl. přenesená",J163,0)</f>
        <v>0</v>
      </c>
      <c r="BH163" s="142">
        <f>IF(N163="sníž. přenesená",J163,0)</f>
        <v>0</v>
      </c>
      <c r="BI163" s="142">
        <f>IF(N163="nulová",J163,0)</f>
        <v>0</v>
      </c>
      <c r="BJ163" s="15" t="s">
        <v>83</v>
      </c>
      <c r="BK163" s="142">
        <f>ROUND(I163*H163,2)</f>
        <v>0</v>
      </c>
      <c r="BL163" s="15" t="s">
        <v>131</v>
      </c>
      <c r="BM163" s="141" t="s">
        <v>201</v>
      </c>
    </row>
    <row r="164" spans="2:65" s="1" customFormat="1" ht="18">
      <c r="B164" s="30"/>
      <c r="D164" s="143" t="s">
        <v>132</v>
      </c>
      <c r="F164" s="144" t="s">
        <v>457</v>
      </c>
      <c r="I164" s="145"/>
      <c r="L164" s="30"/>
      <c r="M164" s="146"/>
      <c r="T164" s="54"/>
      <c r="AT164" s="15" t="s">
        <v>132</v>
      </c>
      <c r="AU164" s="15" t="s">
        <v>85</v>
      </c>
    </row>
    <row r="165" spans="2:65" s="1" customFormat="1" ht="10">
      <c r="B165" s="30"/>
      <c r="D165" s="147" t="s">
        <v>133</v>
      </c>
      <c r="F165" s="148" t="s">
        <v>458</v>
      </c>
      <c r="I165" s="145"/>
      <c r="L165" s="30"/>
      <c r="M165" s="146"/>
      <c r="T165" s="54"/>
      <c r="AT165" s="15" t="s">
        <v>133</v>
      </c>
      <c r="AU165" s="15" t="s">
        <v>85</v>
      </c>
    </row>
    <row r="166" spans="2:65" s="1" customFormat="1" ht="16.5" customHeight="1">
      <c r="B166" s="30"/>
      <c r="C166" s="164" t="s">
        <v>168</v>
      </c>
      <c r="D166" s="164" t="s">
        <v>185</v>
      </c>
      <c r="E166" s="165" t="s">
        <v>459</v>
      </c>
      <c r="F166" s="166" t="s">
        <v>460</v>
      </c>
      <c r="G166" s="167" t="s">
        <v>129</v>
      </c>
      <c r="H166" s="168">
        <v>5.2</v>
      </c>
      <c r="I166" s="169"/>
      <c r="J166" s="170">
        <f>ROUND(I166*H166,2)</f>
        <v>0</v>
      </c>
      <c r="K166" s="166" t="s">
        <v>130</v>
      </c>
      <c r="L166" s="171"/>
      <c r="M166" s="172" t="s">
        <v>1</v>
      </c>
      <c r="N166" s="173" t="s">
        <v>40</v>
      </c>
      <c r="P166" s="139">
        <f>O166*H166</f>
        <v>0</v>
      </c>
      <c r="Q166" s="139">
        <v>0</v>
      </c>
      <c r="R166" s="139">
        <f>Q166*H166</f>
        <v>0</v>
      </c>
      <c r="S166" s="139">
        <v>0</v>
      </c>
      <c r="T166" s="140">
        <f>S166*H166</f>
        <v>0</v>
      </c>
      <c r="AR166" s="141" t="s">
        <v>147</v>
      </c>
      <c r="AT166" s="141" t="s">
        <v>185</v>
      </c>
      <c r="AU166" s="141" t="s">
        <v>85</v>
      </c>
      <c r="AY166" s="15" t="s">
        <v>124</v>
      </c>
      <c r="BE166" s="142">
        <f>IF(N166="základní",J166,0)</f>
        <v>0</v>
      </c>
      <c r="BF166" s="142">
        <f>IF(N166="snížená",J166,0)</f>
        <v>0</v>
      </c>
      <c r="BG166" s="142">
        <f>IF(N166="zákl. přenesená",J166,0)</f>
        <v>0</v>
      </c>
      <c r="BH166" s="142">
        <f>IF(N166="sníž. přenesená",J166,0)</f>
        <v>0</v>
      </c>
      <c r="BI166" s="142">
        <f>IF(N166="nulová",J166,0)</f>
        <v>0</v>
      </c>
      <c r="BJ166" s="15" t="s">
        <v>83</v>
      </c>
      <c r="BK166" s="142">
        <f>ROUND(I166*H166,2)</f>
        <v>0</v>
      </c>
      <c r="BL166" s="15" t="s">
        <v>131</v>
      </c>
      <c r="BM166" s="141" t="s">
        <v>205</v>
      </c>
    </row>
    <row r="167" spans="2:65" s="1" customFormat="1" ht="10">
      <c r="B167" s="30"/>
      <c r="D167" s="143" t="s">
        <v>132</v>
      </c>
      <c r="F167" s="144" t="s">
        <v>460</v>
      </c>
      <c r="I167" s="145"/>
      <c r="L167" s="30"/>
      <c r="M167" s="146"/>
      <c r="T167" s="54"/>
      <c r="AT167" s="15" t="s">
        <v>132</v>
      </c>
      <c r="AU167" s="15" t="s">
        <v>85</v>
      </c>
    </row>
    <row r="168" spans="2:65" s="1" customFormat="1" ht="24.15" customHeight="1">
      <c r="B168" s="30"/>
      <c r="C168" s="130" t="s">
        <v>207</v>
      </c>
      <c r="D168" s="130" t="s">
        <v>126</v>
      </c>
      <c r="E168" s="131" t="s">
        <v>461</v>
      </c>
      <c r="F168" s="132" t="s">
        <v>462</v>
      </c>
      <c r="G168" s="133" t="s">
        <v>262</v>
      </c>
      <c r="H168" s="134">
        <v>1.571</v>
      </c>
      <c r="I168" s="135"/>
      <c r="J168" s="136">
        <f>ROUND(I168*H168,2)</f>
        <v>0</v>
      </c>
      <c r="K168" s="132" t="s">
        <v>130</v>
      </c>
      <c r="L168" s="30"/>
      <c r="M168" s="137" t="s">
        <v>1</v>
      </c>
      <c r="N168" s="138" t="s">
        <v>40</v>
      </c>
      <c r="P168" s="139">
        <f>O168*H168</f>
        <v>0</v>
      </c>
      <c r="Q168" s="139">
        <v>0</v>
      </c>
      <c r="R168" s="139">
        <f>Q168*H168</f>
        <v>0</v>
      </c>
      <c r="S168" s="139">
        <v>0</v>
      </c>
      <c r="T168" s="140">
        <f>S168*H168</f>
        <v>0</v>
      </c>
      <c r="AR168" s="141" t="s">
        <v>131</v>
      </c>
      <c r="AT168" s="141" t="s">
        <v>126</v>
      </c>
      <c r="AU168" s="141" t="s">
        <v>85</v>
      </c>
      <c r="AY168" s="15" t="s">
        <v>124</v>
      </c>
      <c r="BE168" s="142">
        <f>IF(N168="základní",J168,0)</f>
        <v>0</v>
      </c>
      <c r="BF168" s="142">
        <f>IF(N168="snížená",J168,0)</f>
        <v>0</v>
      </c>
      <c r="BG168" s="142">
        <f>IF(N168="zákl. přenesená",J168,0)</f>
        <v>0</v>
      </c>
      <c r="BH168" s="142">
        <f>IF(N168="sníž. přenesená",J168,0)</f>
        <v>0</v>
      </c>
      <c r="BI168" s="142">
        <f>IF(N168="nulová",J168,0)</f>
        <v>0</v>
      </c>
      <c r="BJ168" s="15" t="s">
        <v>83</v>
      </c>
      <c r="BK168" s="142">
        <f>ROUND(I168*H168,2)</f>
        <v>0</v>
      </c>
      <c r="BL168" s="15" t="s">
        <v>131</v>
      </c>
      <c r="BM168" s="141" t="s">
        <v>210</v>
      </c>
    </row>
    <row r="169" spans="2:65" s="1" customFormat="1" ht="18">
      <c r="B169" s="30"/>
      <c r="D169" s="143" t="s">
        <v>132</v>
      </c>
      <c r="F169" s="144" t="s">
        <v>462</v>
      </c>
      <c r="I169" s="145"/>
      <c r="L169" s="30"/>
      <c r="M169" s="146"/>
      <c r="T169" s="54"/>
      <c r="AT169" s="15" t="s">
        <v>132</v>
      </c>
      <c r="AU169" s="15" t="s">
        <v>85</v>
      </c>
    </row>
    <row r="170" spans="2:65" s="1" customFormat="1" ht="10">
      <c r="B170" s="30"/>
      <c r="D170" s="147" t="s">
        <v>133</v>
      </c>
      <c r="F170" s="148" t="s">
        <v>463</v>
      </c>
      <c r="I170" s="145"/>
      <c r="L170" s="30"/>
      <c r="M170" s="146"/>
      <c r="T170" s="54"/>
      <c r="AT170" s="15" t="s">
        <v>133</v>
      </c>
      <c r="AU170" s="15" t="s">
        <v>85</v>
      </c>
    </row>
    <row r="171" spans="2:65" s="11" customFormat="1" ht="22.75" customHeight="1">
      <c r="B171" s="118"/>
      <c r="D171" s="119" t="s">
        <v>74</v>
      </c>
      <c r="E171" s="128" t="s">
        <v>464</v>
      </c>
      <c r="F171" s="128" t="s">
        <v>465</v>
      </c>
      <c r="I171" s="121"/>
      <c r="J171" s="129">
        <f>BK171</f>
        <v>0</v>
      </c>
      <c r="L171" s="118"/>
      <c r="M171" s="123"/>
      <c r="P171" s="124">
        <f>SUM(P172:P201)</f>
        <v>0</v>
      </c>
      <c r="R171" s="124">
        <f>SUM(R172:R201)</f>
        <v>0</v>
      </c>
      <c r="T171" s="125">
        <f>SUM(T172:T201)</f>
        <v>0</v>
      </c>
      <c r="AR171" s="119" t="s">
        <v>83</v>
      </c>
      <c r="AT171" s="126" t="s">
        <v>74</v>
      </c>
      <c r="AU171" s="126" t="s">
        <v>83</v>
      </c>
      <c r="AY171" s="119" t="s">
        <v>124</v>
      </c>
      <c r="BK171" s="127">
        <f>SUM(BK172:BK201)</f>
        <v>0</v>
      </c>
    </row>
    <row r="172" spans="2:65" s="1" customFormat="1" ht="37.75" customHeight="1">
      <c r="B172" s="30"/>
      <c r="C172" s="130" t="s">
        <v>173</v>
      </c>
      <c r="D172" s="130" t="s">
        <v>126</v>
      </c>
      <c r="E172" s="131" t="s">
        <v>437</v>
      </c>
      <c r="F172" s="132" t="s">
        <v>438</v>
      </c>
      <c r="G172" s="133" t="s">
        <v>230</v>
      </c>
      <c r="H172" s="134">
        <v>9</v>
      </c>
      <c r="I172" s="135"/>
      <c r="J172" s="136">
        <f>ROUND(I172*H172,2)</f>
        <v>0</v>
      </c>
      <c r="K172" s="132" t="s">
        <v>130</v>
      </c>
      <c r="L172" s="30"/>
      <c r="M172" s="137" t="s">
        <v>1</v>
      </c>
      <c r="N172" s="138" t="s">
        <v>40</v>
      </c>
      <c r="P172" s="139">
        <f>O172*H172</f>
        <v>0</v>
      </c>
      <c r="Q172" s="139">
        <v>0</v>
      </c>
      <c r="R172" s="139">
        <f>Q172*H172</f>
        <v>0</v>
      </c>
      <c r="S172" s="139">
        <v>0</v>
      </c>
      <c r="T172" s="140">
        <f>S172*H172</f>
        <v>0</v>
      </c>
      <c r="AR172" s="141" t="s">
        <v>131</v>
      </c>
      <c r="AT172" s="141" t="s">
        <v>126</v>
      </c>
      <c r="AU172" s="141" t="s">
        <v>85</v>
      </c>
      <c r="AY172" s="15" t="s">
        <v>124</v>
      </c>
      <c r="BE172" s="142">
        <f>IF(N172="základní",J172,0)</f>
        <v>0</v>
      </c>
      <c r="BF172" s="142">
        <f>IF(N172="snížená",J172,0)</f>
        <v>0</v>
      </c>
      <c r="BG172" s="142">
        <f>IF(N172="zákl. přenesená",J172,0)</f>
        <v>0</v>
      </c>
      <c r="BH172" s="142">
        <f>IF(N172="sníž. přenesená",J172,0)</f>
        <v>0</v>
      </c>
      <c r="BI172" s="142">
        <f>IF(N172="nulová",J172,0)</f>
        <v>0</v>
      </c>
      <c r="BJ172" s="15" t="s">
        <v>83</v>
      </c>
      <c r="BK172" s="142">
        <f>ROUND(I172*H172,2)</f>
        <v>0</v>
      </c>
      <c r="BL172" s="15" t="s">
        <v>131</v>
      </c>
      <c r="BM172" s="141" t="s">
        <v>214</v>
      </c>
    </row>
    <row r="173" spans="2:65" s="1" customFormat="1" ht="18">
      <c r="B173" s="30"/>
      <c r="D173" s="143" t="s">
        <v>132</v>
      </c>
      <c r="F173" s="144" t="s">
        <v>438</v>
      </c>
      <c r="I173" s="145"/>
      <c r="L173" s="30"/>
      <c r="M173" s="146"/>
      <c r="T173" s="54"/>
      <c r="AT173" s="15" t="s">
        <v>132</v>
      </c>
      <c r="AU173" s="15" t="s">
        <v>85</v>
      </c>
    </row>
    <row r="174" spans="2:65" s="1" customFormat="1" ht="10">
      <c r="B174" s="30"/>
      <c r="D174" s="147" t="s">
        <v>133</v>
      </c>
      <c r="F174" s="148" t="s">
        <v>439</v>
      </c>
      <c r="I174" s="145"/>
      <c r="L174" s="30"/>
      <c r="M174" s="146"/>
      <c r="T174" s="54"/>
      <c r="AT174" s="15" t="s">
        <v>133</v>
      </c>
      <c r="AU174" s="15" t="s">
        <v>85</v>
      </c>
    </row>
    <row r="175" spans="2:65" s="1" customFormat="1" ht="16.5" customHeight="1">
      <c r="B175" s="30"/>
      <c r="C175" s="164" t="s">
        <v>216</v>
      </c>
      <c r="D175" s="164" t="s">
        <v>185</v>
      </c>
      <c r="E175" s="165" t="s">
        <v>440</v>
      </c>
      <c r="F175" s="166" t="s">
        <v>441</v>
      </c>
      <c r="G175" s="167" t="s">
        <v>230</v>
      </c>
      <c r="H175" s="168">
        <v>9</v>
      </c>
      <c r="I175" s="169"/>
      <c r="J175" s="170">
        <f>ROUND(I175*H175,2)</f>
        <v>0</v>
      </c>
      <c r="K175" s="166" t="s">
        <v>1</v>
      </c>
      <c r="L175" s="171"/>
      <c r="M175" s="172" t="s">
        <v>1</v>
      </c>
      <c r="N175" s="173" t="s">
        <v>40</v>
      </c>
      <c r="P175" s="139">
        <f>O175*H175</f>
        <v>0</v>
      </c>
      <c r="Q175" s="139">
        <v>0</v>
      </c>
      <c r="R175" s="139">
        <f>Q175*H175</f>
        <v>0</v>
      </c>
      <c r="S175" s="139">
        <v>0</v>
      </c>
      <c r="T175" s="140">
        <f>S175*H175</f>
        <v>0</v>
      </c>
      <c r="AR175" s="141" t="s">
        <v>147</v>
      </c>
      <c r="AT175" s="141" t="s">
        <v>185</v>
      </c>
      <c r="AU175" s="141" t="s">
        <v>85</v>
      </c>
      <c r="AY175" s="15" t="s">
        <v>124</v>
      </c>
      <c r="BE175" s="142">
        <f>IF(N175="základní",J175,0)</f>
        <v>0</v>
      </c>
      <c r="BF175" s="142">
        <f>IF(N175="snížená",J175,0)</f>
        <v>0</v>
      </c>
      <c r="BG175" s="142">
        <f>IF(N175="zákl. přenesená",J175,0)</f>
        <v>0</v>
      </c>
      <c r="BH175" s="142">
        <f>IF(N175="sníž. přenesená",J175,0)</f>
        <v>0</v>
      </c>
      <c r="BI175" s="142">
        <f>IF(N175="nulová",J175,0)</f>
        <v>0</v>
      </c>
      <c r="BJ175" s="15" t="s">
        <v>83</v>
      </c>
      <c r="BK175" s="142">
        <f>ROUND(I175*H175,2)</f>
        <v>0</v>
      </c>
      <c r="BL175" s="15" t="s">
        <v>131</v>
      </c>
      <c r="BM175" s="141" t="s">
        <v>219</v>
      </c>
    </row>
    <row r="176" spans="2:65" s="1" customFormat="1" ht="10">
      <c r="B176" s="30"/>
      <c r="D176" s="143" t="s">
        <v>132</v>
      </c>
      <c r="F176" s="144" t="s">
        <v>441</v>
      </c>
      <c r="I176" s="145"/>
      <c r="L176" s="30"/>
      <c r="M176" s="146"/>
      <c r="T176" s="54"/>
      <c r="AT176" s="15" t="s">
        <v>132</v>
      </c>
      <c r="AU176" s="15" t="s">
        <v>85</v>
      </c>
    </row>
    <row r="177" spans="2:65" s="1" customFormat="1" ht="21.75" customHeight="1">
      <c r="B177" s="30"/>
      <c r="C177" s="130" t="s">
        <v>177</v>
      </c>
      <c r="D177" s="130" t="s">
        <v>126</v>
      </c>
      <c r="E177" s="131" t="s">
        <v>466</v>
      </c>
      <c r="F177" s="132" t="s">
        <v>467</v>
      </c>
      <c r="G177" s="133" t="s">
        <v>468</v>
      </c>
      <c r="H177" s="134">
        <v>17</v>
      </c>
      <c r="I177" s="135"/>
      <c r="J177" s="136">
        <f>ROUND(I177*H177,2)</f>
        <v>0</v>
      </c>
      <c r="K177" s="132" t="s">
        <v>1</v>
      </c>
      <c r="L177" s="30"/>
      <c r="M177" s="137" t="s">
        <v>1</v>
      </c>
      <c r="N177" s="138" t="s">
        <v>40</v>
      </c>
      <c r="P177" s="139">
        <f>O177*H177</f>
        <v>0</v>
      </c>
      <c r="Q177" s="139">
        <v>0</v>
      </c>
      <c r="R177" s="139">
        <f>Q177*H177</f>
        <v>0</v>
      </c>
      <c r="S177" s="139">
        <v>0</v>
      </c>
      <c r="T177" s="140">
        <f>S177*H177</f>
        <v>0</v>
      </c>
      <c r="AR177" s="141" t="s">
        <v>131</v>
      </c>
      <c r="AT177" s="141" t="s">
        <v>126</v>
      </c>
      <c r="AU177" s="141" t="s">
        <v>85</v>
      </c>
      <c r="AY177" s="15" t="s">
        <v>124</v>
      </c>
      <c r="BE177" s="142">
        <f>IF(N177="základní",J177,0)</f>
        <v>0</v>
      </c>
      <c r="BF177" s="142">
        <f>IF(N177="snížená",J177,0)</f>
        <v>0</v>
      </c>
      <c r="BG177" s="142">
        <f>IF(N177="zákl. přenesená",J177,0)</f>
        <v>0</v>
      </c>
      <c r="BH177" s="142">
        <f>IF(N177="sníž. přenesená",J177,0)</f>
        <v>0</v>
      </c>
      <c r="BI177" s="142">
        <f>IF(N177="nulová",J177,0)</f>
        <v>0</v>
      </c>
      <c r="BJ177" s="15" t="s">
        <v>83</v>
      </c>
      <c r="BK177" s="142">
        <f>ROUND(I177*H177,2)</f>
        <v>0</v>
      </c>
      <c r="BL177" s="15" t="s">
        <v>131</v>
      </c>
      <c r="BM177" s="141" t="s">
        <v>224</v>
      </c>
    </row>
    <row r="178" spans="2:65" s="1" customFormat="1" ht="10">
      <c r="B178" s="30"/>
      <c r="D178" s="143" t="s">
        <v>132</v>
      </c>
      <c r="F178" s="144" t="s">
        <v>467</v>
      </c>
      <c r="I178" s="145"/>
      <c r="L178" s="30"/>
      <c r="M178" s="146"/>
      <c r="T178" s="54"/>
      <c r="AT178" s="15" t="s">
        <v>132</v>
      </c>
      <c r="AU178" s="15" t="s">
        <v>85</v>
      </c>
    </row>
    <row r="179" spans="2:65" s="1" customFormat="1" ht="21.75" customHeight="1">
      <c r="B179" s="30"/>
      <c r="C179" s="130" t="s">
        <v>7</v>
      </c>
      <c r="D179" s="130" t="s">
        <v>126</v>
      </c>
      <c r="E179" s="131" t="s">
        <v>442</v>
      </c>
      <c r="F179" s="132" t="s">
        <v>443</v>
      </c>
      <c r="G179" s="133" t="s">
        <v>230</v>
      </c>
      <c r="H179" s="134">
        <v>15</v>
      </c>
      <c r="I179" s="135"/>
      <c r="J179" s="136">
        <f>ROUND(I179*H179,2)</f>
        <v>0</v>
      </c>
      <c r="K179" s="132" t="s">
        <v>130</v>
      </c>
      <c r="L179" s="30"/>
      <c r="M179" s="137" t="s">
        <v>1</v>
      </c>
      <c r="N179" s="138" t="s">
        <v>40</v>
      </c>
      <c r="P179" s="139">
        <f>O179*H179</f>
        <v>0</v>
      </c>
      <c r="Q179" s="139">
        <v>0</v>
      </c>
      <c r="R179" s="139">
        <f>Q179*H179</f>
        <v>0</v>
      </c>
      <c r="S179" s="139">
        <v>0</v>
      </c>
      <c r="T179" s="140">
        <f>S179*H179</f>
        <v>0</v>
      </c>
      <c r="AR179" s="141" t="s">
        <v>131</v>
      </c>
      <c r="AT179" s="141" t="s">
        <v>126</v>
      </c>
      <c r="AU179" s="141" t="s">
        <v>85</v>
      </c>
      <c r="AY179" s="15" t="s">
        <v>124</v>
      </c>
      <c r="BE179" s="142">
        <f>IF(N179="základní",J179,0)</f>
        <v>0</v>
      </c>
      <c r="BF179" s="142">
        <f>IF(N179="snížená",J179,0)</f>
        <v>0</v>
      </c>
      <c r="BG179" s="142">
        <f>IF(N179="zákl. přenesená",J179,0)</f>
        <v>0</v>
      </c>
      <c r="BH179" s="142">
        <f>IF(N179="sníž. přenesená",J179,0)</f>
        <v>0</v>
      </c>
      <c r="BI179" s="142">
        <f>IF(N179="nulová",J179,0)</f>
        <v>0</v>
      </c>
      <c r="BJ179" s="15" t="s">
        <v>83</v>
      </c>
      <c r="BK179" s="142">
        <f>ROUND(I179*H179,2)</f>
        <v>0</v>
      </c>
      <c r="BL179" s="15" t="s">
        <v>131</v>
      </c>
      <c r="BM179" s="141" t="s">
        <v>231</v>
      </c>
    </row>
    <row r="180" spans="2:65" s="1" customFormat="1" ht="10">
      <c r="B180" s="30"/>
      <c r="D180" s="143" t="s">
        <v>132</v>
      </c>
      <c r="F180" s="144" t="s">
        <v>443</v>
      </c>
      <c r="I180" s="145"/>
      <c r="L180" s="30"/>
      <c r="M180" s="146"/>
      <c r="T180" s="54"/>
      <c r="AT180" s="15" t="s">
        <v>132</v>
      </c>
      <c r="AU180" s="15" t="s">
        <v>85</v>
      </c>
    </row>
    <row r="181" spans="2:65" s="1" customFormat="1" ht="10">
      <c r="B181" s="30"/>
      <c r="D181" s="147" t="s">
        <v>133</v>
      </c>
      <c r="F181" s="148" t="s">
        <v>444</v>
      </c>
      <c r="I181" s="145"/>
      <c r="L181" s="30"/>
      <c r="M181" s="146"/>
      <c r="T181" s="54"/>
      <c r="AT181" s="15" t="s">
        <v>133</v>
      </c>
      <c r="AU181" s="15" t="s">
        <v>85</v>
      </c>
    </row>
    <row r="182" spans="2:65" s="1" customFormat="1" ht="16.5" customHeight="1">
      <c r="B182" s="30"/>
      <c r="C182" s="164" t="s">
        <v>183</v>
      </c>
      <c r="D182" s="164" t="s">
        <v>185</v>
      </c>
      <c r="E182" s="165" t="s">
        <v>445</v>
      </c>
      <c r="F182" s="166" t="s">
        <v>446</v>
      </c>
      <c r="G182" s="167" t="s">
        <v>230</v>
      </c>
      <c r="H182" s="168">
        <v>15</v>
      </c>
      <c r="I182" s="169"/>
      <c r="J182" s="170">
        <f>ROUND(I182*H182,2)</f>
        <v>0</v>
      </c>
      <c r="K182" s="166" t="s">
        <v>1</v>
      </c>
      <c r="L182" s="171"/>
      <c r="M182" s="172" t="s">
        <v>1</v>
      </c>
      <c r="N182" s="173" t="s">
        <v>40</v>
      </c>
      <c r="P182" s="139">
        <f>O182*H182</f>
        <v>0</v>
      </c>
      <c r="Q182" s="139">
        <v>0</v>
      </c>
      <c r="R182" s="139">
        <f>Q182*H182</f>
        <v>0</v>
      </c>
      <c r="S182" s="139">
        <v>0</v>
      </c>
      <c r="T182" s="140">
        <f>S182*H182</f>
        <v>0</v>
      </c>
      <c r="AR182" s="141" t="s">
        <v>147</v>
      </c>
      <c r="AT182" s="141" t="s">
        <v>185</v>
      </c>
      <c r="AU182" s="141" t="s">
        <v>85</v>
      </c>
      <c r="AY182" s="15" t="s">
        <v>124</v>
      </c>
      <c r="BE182" s="142">
        <f>IF(N182="základní",J182,0)</f>
        <v>0</v>
      </c>
      <c r="BF182" s="142">
        <f>IF(N182="snížená",J182,0)</f>
        <v>0</v>
      </c>
      <c r="BG182" s="142">
        <f>IF(N182="zákl. přenesená",J182,0)</f>
        <v>0</v>
      </c>
      <c r="BH182" s="142">
        <f>IF(N182="sníž. přenesená",J182,0)</f>
        <v>0</v>
      </c>
      <c r="BI182" s="142">
        <f>IF(N182="nulová",J182,0)</f>
        <v>0</v>
      </c>
      <c r="BJ182" s="15" t="s">
        <v>83</v>
      </c>
      <c r="BK182" s="142">
        <f>ROUND(I182*H182,2)</f>
        <v>0</v>
      </c>
      <c r="BL182" s="15" t="s">
        <v>131</v>
      </c>
      <c r="BM182" s="141" t="s">
        <v>235</v>
      </c>
    </row>
    <row r="183" spans="2:65" s="1" customFormat="1" ht="10">
      <c r="B183" s="30"/>
      <c r="D183" s="143" t="s">
        <v>132</v>
      </c>
      <c r="F183" s="144" t="s">
        <v>446</v>
      </c>
      <c r="I183" s="145"/>
      <c r="L183" s="30"/>
      <c r="M183" s="146"/>
      <c r="T183" s="54"/>
      <c r="AT183" s="15" t="s">
        <v>132</v>
      </c>
      <c r="AU183" s="15" t="s">
        <v>85</v>
      </c>
    </row>
    <row r="184" spans="2:65" s="1" customFormat="1" ht="33" customHeight="1">
      <c r="B184" s="30"/>
      <c r="C184" s="130" t="s">
        <v>237</v>
      </c>
      <c r="D184" s="130" t="s">
        <v>126</v>
      </c>
      <c r="E184" s="131" t="s">
        <v>453</v>
      </c>
      <c r="F184" s="132" t="s">
        <v>454</v>
      </c>
      <c r="G184" s="133" t="s">
        <v>230</v>
      </c>
      <c r="H184" s="134">
        <v>15</v>
      </c>
      <c r="I184" s="135"/>
      <c r="J184" s="136">
        <f>ROUND(I184*H184,2)</f>
        <v>0</v>
      </c>
      <c r="K184" s="132" t="s">
        <v>130</v>
      </c>
      <c r="L184" s="30"/>
      <c r="M184" s="137" t="s">
        <v>1</v>
      </c>
      <c r="N184" s="138" t="s">
        <v>40</v>
      </c>
      <c r="P184" s="139">
        <f>O184*H184</f>
        <v>0</v>
      </c>
      <c r="Q184" s="139">
        <v>0</v>
      </c>
      <c r="R184" s="139">
        <f>Q184*H184</f>
        <v>0</v>
      </c>
      <c r="S184" s="139">
        <v>0</v>
      </c>
      <c r="T184" s="140">
        <f>S184*H184</f>
        <v>0</v>
      </c>
      <c r="AR184" s="141" t="s">
        <v>131</v>
      </c>
      <c r="AT184" s="141" t="s">
        <v>126</v>
      </c>
      <c r="AU184" s="141" t="s">
        <v>85</v>
      </c>
      <c r="AY184" s="15" t="s">
        <v>124</v>
      </c>
      <c r="BE184" s="142">
        <f>IF(N184="základní",J184,0)</f>
        <v>0</v>
      </c>
      <c r="BF184" s="142">
        <f>IF(N184="snížená",J184,0)</f>
        <v>0</v>
      </c>
      <c r="BG184" s="142">
        <f>IF(N184="zákl. přenesená",J184,0)</f>
        <v>0</v>
      </c>
      <c r="BH184" s="142">
        <f>IF(N184="sníž. přenesená",J184,0)</f>
        <v>0</v>
      </c>
      <c r="BI184" s="142">
        <f>IF(N184="nulová",J184,0)</f>
        <v>0</v>
      </c>
      <c r="BJ184" s="15" t="s">
        <v>83</v>
      </c>
      <c r="BK184" s="142">
        <f>ROUND(I184*H184,2)</f>
        <v>0</v>
      </c>
      <c r="BL184" s="15" t="s">
        <v>131</v>
      </c>
      <c r="BM184" s="141" t="s">
        <v>240</v>
      </c>
    </row>
    <row r="185" spans="2:65" s="1" customFormat="1" ht="18">
      <c r="B185" s="30"/>
      <c r="D185" s="143" t="s">
        <v>132</v>
      </c>
      <c r="F185" s="144" t="s">
        <v>454</v>
      </c>
      <c r="I185" s="145"/>
      <c r="L185" s="30"/>
      <c r="M185" s="146"/>
      <c r="T185" s="54"/>
      <c r="AT185" s="15" t="s">
        <v>132</v>
      </c>
      <c r="AU185" s="15" t="s">
        <v>85</v>
      </c>
    </row>
    <row r="186" spans="2:65" s="1" customFormat="1" ht="10">
      <c r="B186" s="30"/>
      <c r="D186" s="147" t="s">
        <v>133</v>
      </c>
      <c r="F186" s="148" t="s">
        <v>455</v>
      </c>
      <c r="I186" s="145"/>
      <c r="L186" s="30"/>
      <c r="M186" s="146"/>
      <c r="T186" s="54"/>
      <c r="AT186" s="15" t="s">
        <v>133</v>
      </c>
      <c r="AU186" s="15" t="s">
        <v>85</v>
      </c>
    </row>
    <row r="187" spans="2:65" s="1" customFormat="1" ht="24.15" customHeight="1">
      <c r="B187" s="30"/>
      <c r="C187" s="130" t="s">
        <v>189</v>
      </c>
      <c r="D187" s="130" t="s">
        <v>126</v>
      </c>
      <c r="E187" s="131" t="s">
        <v>469</v>
      </c>
      <c r="F187" s="132" t="s">
        <v>470</v>
      </c>
      <c r="G187" s="133" t="s">
        <v>421</v>
      </c>
      <c r="H187" s="134">
        <v>2.5499999999999998</v>
      </c>
      <c r="I187" s="135"/>
      <c r="J187" s="136">
        <f>ROUND(I187*H187,2)</f>
        <v>0</v>
      </c>
      <c r="K187" s="132" t="s">
        <v>130</v>
      </c>
      <c r="L187" s="30"/>
      <c r="M187" s="137" t="s">
        <v>1</v>
      </c>
      <c r="N187" s="138" t="s">
        <v>40</v>
      </c>
      <c r="P187" s="139">
        <f>O187*H187</f>
        <v>0</v>
      </c>
      <c r="Q187" s="139">
        <v>0</v>
      </c>
      <c r="R187" s="139">
        <f>Q187*H187</f>
        <v>0</v>
      </c>
      <c r="S187" s="139">
        <v>0</v>
      </c>
      <c r="T187" s="140">
        <f>S187*H187</f>
        <v>0</v>
      </c>
      <c r="AR187" s="141" t="s">
        <v>131</v>
      </c>
      <c r="AT187" s="141" t="s">
        <v>126</v>
      </c>
      <c r="AU187" s="141" t="s">
        <v>85</v>
      </c>
      <c r="AY187" s="15" t="s">
        <v>124</v>
      </c>
      <c r="BE187" s="142">
        <f>IF(N187="základní",J187,0)</f>
        <v>0</v>
      </c>
      <c r="BF187" s="142">
        <f>IF(N187="snížená",J187,0)</f>
        <v>0</v>
      </c>
      <c r="BG187" s="142">
        <f>IF(N187="zákl. přenesená",J187,0)</f>
        <v>0</v>
      </c>
      <c r="BH187" s="142">
        <f>IF(N187="sníž. přenesená",J187,0)</f>
        <v>0</v>
      </c>
      <c r="BI187" s="142">
        <f>IF(N187="nulová",J187,0)</f>
        <v>0</v>
      </c>
      <c r="BJ187" s="15" t="s">
        <v>83</v>
      </c>
      <c r="BK187" s="142">
        <f>ROUND(I187*H187,2)</f>
        <v>0</v>
      </c>
      <c r="BL187" s="15" t="s">
        <v>131</v>
      </c>
      <c r="BM187" s="141" t="s">
        <v>244</v>
      </c>
    </row>
    <row r="188" spans="2:65" s="1" customFormat="1" ht="18">
      <c r="B188" s="30"/>
      <c r="D188" s="143" t="s">
        <v>132</v>
      </c>
      <c r="F188" s="144" t="s">
        <v>470</v>
      </c>
      <c r="I188" s="145"/>
      <c r="L188" s="30"/>
      <c r="M188" s="146"/>
      <c r="T188" s="54"/>
      <c r="AT188" s="15" t="s">
        <v>132</v>
      </c>
      <c r="AU188" s="15" t="s">
        <v>85</v>
      </c>
    </row>
    <row r="189" spans="2:65" s="1" customFormat="1" ht="10">
      <c r="B189" s="30"/>
      <c r="D189" s="147" t="s">
        <v>133</v>
      </c>
      <c r="F189" s="148" t="s">
        <v>471</v>
      </c>
      <c r="I189" s="145"/>
      <c r="L189" s="30"/>
      <c r="M189" s="146"/>
      <c r="T189" s="54"/>
      <c r="AT189" s="15" t="s">
        <v>133</v>
      </c>
      <c r="AU189" s="15" t="s">
        <v>85</v>
      </c>
    </row>
    <row r="190" spans="2:65" s="1" customFormat="1" ht="21.75" customHeight="1">
      <c r="B190" s="30"/>
      <c r="C190" s="130" t="s">
        <v>246</v>
      </c>
      <c r="D190" s="130" t="s">
        <v>126</v>
      </c>
      <c r="E190" s="131" t="s">
        <v>472</v>
      </c>
      <c r="F190" s="132" t="s">
        <v>473</v>
      </c>
      <c r="G190" s="133" t="s">
        <v>129</v>
      </c>
      <c r="H190" s="134">
        <v>52</v>
      </c>
      <c r="I190" s="135"/>
      <c r="J190" s="136">
        <f>ROUND(I190*H190,2)</f>
        <v>0</v>
      </c>
      <c r="K190" s="132" t="s">
        <v>130</v>
      </c>
      <c r="L190" s="30"/>
      <c r="M190" s="137" t="s">
        <v>1</v>
      </c>
      <c r="N190" s="138" t="s">
        <v>40</v>
      </c>
      <c r="P190" s="139">
        <f>O190*H190</f>
        <v>0</v>
      </c>
      <c r="Q190" s="139">
        <v>0</v>
      </c>
      <c r="R190" s="139">
        <f>Q190*H190</f>
        <v>0</v>
      </c>
      <c r="S190" s="139">
        <v>0</v>
      </c>
      <c r="T190" s="140">
        <f>S190*H190</f>
        <v>0</v>
      </c>
      <c r="AR190" s="141" t="s">
        <v>131</v>
      </c>
      <c r="AT190" s="141" t="s">
        <v>126</v>
      </c>
      <c r="AU190" s="141" t="s">
        <v>85</v>
      </c>
      <c r="AY190" s="15" t="s">
        <v>124</v>
      </c>
      <c r="BE190" s="142">
        <f>IF(N190="základní",J190,0)</f>
        <v>0</v>
      </c>
      <c r="BF190" s="142">
        <f>IF(N190="snížená",J190,0)</f>
        <v>0</v>
      </c>
      <c r="BG190" s="142">
        <f>IF(N190="zákl. přenesená",J190,0)</f>
        <v>0</v>
      </c>
      <c r="BH190" s="142">
        <f>IF(N190="sníž. přenesená",J190,0)</f>
        <v>0</v>
      </c>
      <c r="BI190" s="142">
        <f>IF(N190="nulová",J190,0)</f>
        <v>0</v>
      </c>
      <c r="BJ190" s="15" t="s">
        <v>83</v>
      </c>
      <c r="BK190" s="142">
        <f>ROUND(I190*H190,2)</f>
        <v>0</v>
      </c>
      <c r="BL190" s="15" t="s">
        <v>131</v>
      </c>
      <c r="BM190" s="141" t="s">
        <v>249</v>
      </c>
    </row>
    <row r="191" spans="2:65" s="1" customFormat="1" ht="10">
      <c r="B191" s="30"/>
      <c r="D191" s="143" t="s">
        <v>132</v>
      </c>
      <c r="F191" s="144" t="s">
        <v>473</v>
      </c>
      <c r="I191" s="145"/>
      <c r="L191" s="30"/>
      <c r="M191" s="146"/>
      <c r="T191" s="54"/>
      <c r="AT191" s="15" t="s">
        <v>132</v>
      </c>
      <c r="AU191" s="15" t="s">
        <v>85</v>
      </c>
    </row>
    <row r="192" spans="2:65" s="1" customFormat="1" ht="10">
      <c r="B192" s="30"/>
      <c r="D192" s="147" t="s">
        <v>133</v>
      </c>
      <c r="F192" s="148" t="s">
        <v>474</v>
      </c>
      <c r="I192" s="145"/>
      <c r="L192" s="30"/>
      <c r="M192" s="146"/>
      <c r="T192" s="54"/>
      <c r="AT192" s="15" t="s">
        <v>133</v>
      </c>
      <c r="AU192" s="15" t="s">
        <v>85</v>
      </c>
    </row>
    <row r="193" spans="2:65" s="1" customFormat="1" ht="21.75" customHeight="1">
      <c r="B193" s="30"/>
      <c r="C193" s="130" t="s">
        <v>193</v>
      </c>
      <c r="D193" s="130" t="s">
        <v>126</v>
      </c>
      <c r="E193" s="131" t="s">
        <v>475</v>
      </c>
      <c r="F193" s="132" t="s">
        <v>476</v>
      </c>
      <c r="G193" s="133" t="s">
        <v>129</v>
      </c>
      <c r="H193" s="134">
        <v>52</v>
      </c>
      <c r="I193" s="135"/>
      <c r="J193" s="136">
        <f>ROUND(I193*H193,2)</f>
        <v>0</v>
      </c>
      <c r="K193" s="132" t="s">
        <v>130</v>
      </c>
      <c r="L193" s="30"/>
      <c r="M193" s="137" t="s">
        <v>1</v>
      </c>
      <c r="N193" s="138" t="s">
        <v>40</v>
      </c>
      <c r="P193" s="139">
        <f>O193*H193</f>
        <v>0</v>
      </c>
      <c r="Q193" s="139">
        <v>0</v>
      </c>
      <c r="R193" s="139">
        <f>Q193*H193</f>
        <v>0</v>
      </c>
      <c r="S193" s="139">
        <v>0</v>
      </c>
      <c r="T193" s="140">
        <f>S193*H193</f>
        <v>0</v>
      </c>
      <c r="AR193" s="141" t="s">
        <v>131</v>
      </c>
      <c r="AT193" s="141" t="s">
        <v>126</v>
      </c>
      <c r="AU193" s="141" t="s">
        <v>85</v>
      </c>
      <c r="AY193" s="15" t="s">
        <v>124</v>
      </c>
      <c r="BE193" s="142">
        <f>IF(N193="základní",J193,0)</f>
        <v>0</v>
      </c>
      <c r="BF193" s="142">
        <f>IF(N193="snížená",J193,0)</f>
        <v>0</v>
      </c>
      <c r="BG193" s="142">
        <f>IF(N193="zákl. přenesená",J193,0)</f>
        <v>0</v>
      </c>
      <c r="BH193" s="142">
        <f>IF(N193="sníž. přenesená",J193,0)</f>
        <v>0</v>
      </c>
      <c r="BI193" s="142">
        <f>IF(N193="nulová",J193,0)</f>
        <v>0</v>
      </c>
      <c r="BJ193" s="15" t="s">
        <v>83</v>
      </c>
      <c r="BK193" s="142">
        <f>ROUND(I193*H193,2)</f>
        <v>0</v>
      </c>
      <c r="BL193" s="15" t="s">
        <v>131</v>
      </c>
      <c r="BM193" s="141" t="s">
        <v>252</v>
      </c>
    </row>
    <row r="194" spans="2:65" s="1" customFormat="1" ht="10">
      <c r="B194" s="30"/>
      <c r="D194" s="143" t="s">
        <v>132</v>
      </c>
      <c r="F194" s="144" t="s">
        <v>476</v>
      </c>
      <c r="I194" s="145"/>
      <c r="L194" s="30"/>
      <c r="M194" s="146"/>
      <c r="T194" s="54"/>
      <c r="AT194" s="15" t="s">
        <v>132</v>
      </c>
      <c r="AU194" s="15" t="s">
        <v>85</v>
      </c>
    </row>
    <row r="195" spans="2:65" s="1" customFormat="1" ht="10">
      <c r="B195" s="30"/>
      <c r="D195" s="147" t="s">
        <v>133</v>
      </c>
      <c r="F195" s="148" t="s">
        <v>477</v>
      </c>
      <c r="I195" s="145"/>
      <c r="L195" s="30"/>
      <c r="M195" s="146"/>
      <c r="T195" s="54"/>
      <c r="AT195" s="15" t="s">
        <v>133</v>
      </c>
      <c r="AU195" s="15" t="s">
        <v>85</v>
      </c>
    </row>
    <row r="196" spans="2:65" s="1" customFormat="1" ht="24.15" customHeight="1">
      <c r="B196" s="30"/>
      <c r="C196" s="130" t="s">
        <v>255</v>
      </c>
      <c r="D196" s="130" t="s">
        <v>126</v>
      </c>
      <c r="E196" s="131" t="s">
        <v>478</v>
      </c>
      <c r="F196" s="132" t="s">
        <v>479</v>
      </c>
      <c r="G196" s="133" t="s">
        <v>129</v>
      </c>
      <c r="H196" s="134">
        <v>208</v>
      </c>
      <c r="I196" s="135"/>
      <c r="J196" s="136">
        <f>ROUND(I196*H196,2)</f>
        <v>0</v>
      </c>
      <c r="K196" s="132" t="s">
        <v>130</v>
      </c>
      <c r="L196" s="30"/>
      <c r="M196" s="137" t="s">
        <v>1</v>
      </c>
      <c r="N196" s="138" t="s">
        <v>40</v>
      </c>
      <c r="P196" s="139">
        <f>O196*H196</f>
        <v>0</v>
      </c>
      <c r="Q196" s="139">
        <v>0</v>
      </c>
      <c r="R196" s="139">
        <f>Q196*H196</f>
        <v>0</v>
      </c>
      <c r="S196" s="139">
        <v>0</v>
      </c>
      <c r="T196" s="140">
        <f>S196*H196</f>
        <v>0</v>
      </c>
      <c r="AR196" s="141" t="s">
        <v>131</v>
      </c>
      <c r="AT196" s="141" t="s">
        <v>126</v>
      </c>
      <c r="AU196" s="141" t="s">
        <v>85</v>
      </c>
      <c r="AY196" s="15" t="s">
        <v>124</v>
      </c>
      <c r="BE196" s="142">
        <f>IF(N196="základní",J196,0)</f>
        <v>0</v>
      </c>
      <c r="BF196" s="142">
        <f>IF(N196="snížená",J196,0)</f>
        <v>0</v>
      </c>
      <c r="BG196" s="142">
        <f>IF(N196="zákl. přenesená",J196,0)</f>
        <v>0</v>
      </c>
      <c r="BH196" s="142">
        <f>IF(N196="sníž. přenesená",J196,0)</f>
        <v>0</v>
      </c>
      <c r="BI196" s="142">
        <f>IF(N196="nulová",J196,0)</f>
        <v>0</v>
      </c>
      <c r="BJ196" s="15" t="s">
        <v>83</v>
      </c>
      <c r="BK196" s="142">
        <f>ROUND(I196*H196,2)</f>
        <v>0</v>
      </c>
      <c r="BL196" s="15" t="s">
        <v>131</v>
      </c>
      <c r="BM196" s="141" t="s">
        <v>258</v>
      </c>
    </row>
    <row r="197" spans="2:65" s="1" customFormat="1" ht="18">
      <c r="B197" s="30"/>
      <c r="D197" s="143" t="s">
        <v>132</v>
      </c>
      <c r="F197" s="144" t="s">
        <v>479</v>
      </c>
      <c r="I197" s="145"/>
      <c r="L197" s="30"/>
      <c r="M197" s="146"/>
      <c r="T197" s="54"/>
      <c r="AT197" s="15" t="s">
        <v>132</v>
      </c>
      <c r="AU197" s="15" t="s">
        <v>85</v>
      </c>
    </row>
    <row r="198" spans="2:65" s="1" customFormat="1" ht="10">
      <c r="B198" s="30"/>
      <c r="D198" s="147" t="s">
        <v>133</v>
      </c>
      <c r="F198" s="148" t="s">
        <v>480</v>
      </c>
      <c r="I198" s="145"/>
      <c r="L198" s="30"/>
      <c r="M198" s="146"/>
      <c r="T198" s="54"/>
      <c r="AT198" s="15" t="s">
        <v>133</v>
      </c>
      <c r="AU198" s="15" t="s">
        <v>85</v>
      </c>
    </row>
    <row r="199" spans="2:65" s="1" customFormat="1" ht="24.15" customHeight="1">
      <c r="B199" s="30"/>
      <c r="C199" s="130" t="s">
        <v>197</v>
      </c>
      <c r="D199" s="130" t="s">
        <v>126</v>
      </c>
      <c r="E199" s="131" t="s">
        <v>461</v>
      </c>
      <c r="F199" s="132" t="s">
        <v>462</v>
      </c>
      <c r="G199" s="133" t="s">
        <v>262</v>
      </c>
      <c r="H199" s="134">
        <v>0.09</v>
      </c>
      <c r="I199" s="135"/>
      <c r="J199" s="136">
        <f>ROUND(I199*H199,2)</f>
        <v>0</v>
      </c>
      <c r="K199" s="132" t="s">
        <v>130</v>
      </c>
      <c r="L199" s="30"/>
      <c r="M199" s="137" t="s">
        <v>1</v>
      </c>
      <c r="N199" s="138" t="s">
        <v>40</v>
      </c>
      <c r="P199" s="139">
        <f>O199*H199</f>
        <v>0</v>
      </c>
      <c r="Q199" s="139">
        <v>0</v>
      </c>
      <c r="R199" s="139">
        <f>Q199*H199</f>
        <v>0</v>
      </c>
      <c r="S199" s="139">
        <v>0</v>
      </c>
      <c r="T199" s="140">
        <f>S199*H199</f>
        <v>0</v>
      </c>
      <c r="AR199" s="141" t="s">
        <v>131</v>
      </c>
      <c r="AT199" s="141" t="s">
        <v>126</v>
      </c>
      <c r="AU199" s="141" t="s">
        <v>85</v>
      </c>
      <c r="AY199" s="15" t="s">
        <v>124</v>
      </c>
      <c r="BE199" s="142">
        <f>IF(N199="základní",J199,0)</f>
        <v>0</v>
      </c>
      <c r="BF199" s="142">
        <f>IF(N199="snížená",J199,0)</f>
        <v>0</v>
      </c>
      <c r="BG199" s="142">
        <f>IF(N199="zákl. přenesená",J199,0)</f>
        <v>0</v>
      </c>
      <c r="BH199" s="142">
        <f>IF(N199="sníž. přenesená",J199,0)</f>
        <v>0</v>
      </c>
      <c r="BI199" s="142">
        <f>IF(N199="nulová",J199,0)</f>
        <v>0</v>
      </c>
      <c r="BJ199" s="15" t="s">
        <v>83</v>
      </c>
      <c r="BK199" s="142">
        <f>ROUND(I199*H199,2)</f>
        <v>0</v>
      </c>
      <c r="BL199" s="15" t="s">
        <v>131</v>
      </c>
      <c r="BM199" s="141" t="s">
        <v>263</v>
      </c>
    </row>
    <row r="200" spans="2:65" s="1" customFormat="1" ht="18">
      <c r="B200" s="30"/>
      <c r="D200" s="143" t="s">
        <v>132</v>
      </c>
      <c r="F200" s="144" t="s">
        <v>462</v>
      </c>
      <c r="I200" s="145"/>
      <c r="L200" s="30"/>
      <c r="M200" s="146"/>
      <c r="T200" s="54"/>
      <c r="AT200" s="15" t="s">
        <v>132</v>
      </c>
      <c r="AU200" s="15" t="s">
        <v>85</v>
      </c>
    </row>
    <row r="201" spans="2:65" s="1" customFormat="1" ht="10">
      <c r="B201" s="30"/>
      <c r="D201" s="147" t="s">
        <v>133</v>
      </c>
      <c r="F201" s="148" t="s">
        <v>463</v>
      </c>
      <c r="I201" s="145"/>
      <c r="L201" s="30"/>
      <c r="M201" s="146"/>
      <c r="T201" s="54"/>
      <c r="AT201" s="15" t="s">
        <v>133</v>
      </c>
      <c r="AU201" s="15" t="s">
        <v>85</v>
      </c>
    </row>
    <row r="202" spans="2:65" s="11" customFormat="1" ht="22.75" customHeight="1">
      <c r="B202" s="118"/>
      <c r="D202" s="119" t="s">
        <v>74</v>
      </c>
      <c r="E202" s="128" t="s">
        <v>481</v>
      </c>
      <c r="F202" s="128" t="s">
        <v>482</v>
      </c>
      <c r="I202" s="121"/>
      <c r="J202" s="129">
        <f>BK202</f>
        <v>0</v>
      </c>
      <c r="L202" s="118"/>
      <c r="M202" s="123"/>
      <c r="P202" s="124">
        <f>SUM(P203:P232)</f>
        <v>0</v>
      </c>
      <c r="R202" s="124">
        <f>SUM(R203:R232)</f>
        <v>0</v>
      </c>
      <c r="T202" s="125">
        <f>SUM(T203:T232)</f>
        <v>0</v>
      </c>
      <c r="AR202" s="119" t="s">
        <v>83</v>
      </c>
      <c r="AT202" s="126" t="s">
        <v>74</v>
      </c>
      <c r="AU202" s="126" t="s">
        <v>83</v>
      </c>
      <c r="AY202" s="119" t="s">
        <v>124</v>
      </c>
      <c r="BK202" s="127">
        <f>SUM(BK203:BK232)</f>
        <v>0</v>
      </c>
    </row>
    <row r="203" spans="2:65" s="1" customFormat="1" ht="37.75" customHeight="1">
      <c r="B203" s="30"/>
      <c r="C203" s="130" t="s">
        <v>265</v>
      </c>
      <c r="D203" s="130" t="s">
        <v>126</v>
      </c>
      <c r="E203" s="131" t="s">
        <v>437</v>
      </c>
      <c r="F203" s="132" t="s">
        <v>438</v>
      </c>
      <c r="G203" s="133" t="s">
        <v>230</v>
      </c>
      <c r="H203" s="134">
        <v>6</v>
      </c>
      <c r="I203" s="135"/>
      <c r="J203" s="136">
        <f>ROUND(I203*H203,2)</f>
        <v>0</v>
      </c>
      <c r="K203" s="132" t="s">
        <v>130</v>
      </c>
      <c r="L203" s="30"/>
      <c r="M203" s="137" t="s">
        <v>1</v>
      </c>
      <c r="N203" s="138" t="s">
        <v>40</v>
      </c>
      <c r="P203" s="139">
        <f>O203*H203</f>
        <v>0</v>
      </c>
      <c r="Q203" s="139">
        <v>0</v>
      </c>
      <c r="R203" s="139">
        <f>Q203*H203</f>
        <v>0</v>
      </c>
      <c r="S203" s="139">
        <v>0</v>
      </c>
      <c r="T203" s="140">
        <f>S203*H203</f>
        <v>0</v>
      </c>
      <c r="AR203" s="141" t="s">
        <v>131</v>
      </c>
      <c r="AT203" s="141" t="s">
        <v>126</v>
      </c>
      <c r="AU203" s="141" t="s">
        <v>85</v>
      </c>
      <c r="AY203" s="15" t="s">
        <v>124</v>
      </c>
      <c r="BE203" s="142">
        <f>IF(N203="základní",J203,0)</f>
        <v>0</v>
      </c>
      <c r="BF203" s="142">
        <f>IF(N203="snížená",J203,0)</f>
        <v>0</v>
      </c>
      <c r="BG203" s="142">
        <f>IF(N203="zákl. přenesená",J203,0)</f>
        <v>0</v>
      </c>
      <c r="BH203" s="142">
        <f>IF(N203="sníž. přenesená",J203,0)</f>
        <v>0</v>
      </c>
      <c r="BI203" s="142">
        <f>IF(N203="nulová",J203,0)</f>
        <v>0</v>
      </c>
      <c r="BJ203" s="15" t="s">
        <v>83</v>
      </c>
      <c r="BK203" s="142">
        <f>ROUND(I203*H203,2)</f>
        <v>0</v>
      </c>
      <c r="BL203" s="15" t="s">
        <v>131</v>
      </c>
      <c r="BM203" s="141" t="s">
        <v>268</v>
      </c>
    </row>
    <row r="204" spans="2:65" s="1" customFormat="1" ht="18">
      <c r="B204" s="30"/>
      <c r="D204" s="143" t="s">
        <v>132</v>
      </c>
      <c r="F204" s="144" t="s">
        <v>438</v>
      </c>
      <c r="I204" s="145"/>
      <c r="L204" s="30"/>
      <c r="M204" s="146"/>
      <c r="T204" s="54"/>
      <c r="AT204" s="15" t="s">
        <v>132</v>
      </c>
      <c r="AU204" s="15" t="s">
        <v>85</v>
      </c>
    </row>
    <row r="205" spans="2:65" s="1" customFormat="1" ht="10">
      <c r="B205" s="30"/>
      <c r="D205" s="147" t="s">
        <v>133</v>
      </c>
      <c r="F205" s="148" t="s">
        <v>439</v>
      </c>
      <c r="I205" s="145"/>
      <c r="L205" s="30"/>
      <c r="M205" s="146"/>
      <c r="T205" s="54"/>
      <c r="AT205" s="15" t="s">
        <v>133</v>
      </c>
      <c r="AU205" s="15" t="s">
        <v>85</v>
      </c>
    </row>
    <row r="206" spans="2:65" s="1" customFormat="1" ht="16.5" customHeight="1">
      <c r="B206" s="30"/>
      <c r="C206" s="164" t="s">
        <v>201</v>
      </c>
      <c r="D206" s="164" t="s">
        <v>185</v>
      </c>
      <c r="E206" s="165" t="s">
        <v>440</v>
      </c>
      <c r="F206" s="166" t="s">
        <v>441</v>
      </c>
      <c r="G206" s="167" t="s">
        <v>230</v>
      </c>
      <c r="H206" s="168">
        <v>6</v>
      </c>
      <c r="I206" s="169"/>
      <c r="J206" s="170">
        <f>ROUND(I206*H206,2)</f>
        <v>0</v>
      </c>
      <c r="K206" s="166" t="s">
        <v>1</v>
      </c>
      <c r="L206" s="171"/>
      <c r="M206" s="172" t="s">
        <v>1</v>
      </c>
      <c r="N206" s="173" t="s">
        <v>40</v>
      </c>
      <c r="P206" s="139">
        <f>O206*H206</f>
        <v>0</v>
      </c>
      <c r="Q206" s="139">
        <v>0</v>
      </c>
      <c r="R206" s="139">
        <f>Q206*H206</f>
        <v>0</v>
      </c>
      <c r="S206" s="139">
        <v>0</v>
      </c>
      <c r="T206" s="140">
        <f>S206*H206</f>
        <v>0</v>
      </c>
      <c r="AR206" s="141" t="s">
        <v>147</v>
      </c>
      <c r="AT206" s="141" t="s">
        <v>185</v>
      </c>
      <c r="AU206" s="141" t="s">
        <v>85</v>
      </c>
      <c r="AY206" s="15" t="s">
        <v>124</v>
      </c>
      <c r="BE206" s="142">
        <f>IF(N206="základní",J206,0)</f>
        <v>0</v>
      </c>
      <c r="BF206" s="142">
        <f>IF(N206="snížená",J206,0)</f>
        <v>0</v>
      </c>
      <c r="BG206" s="142">
        <f>IF(N206="zákl. přenesená",J206,0)</f>
        <v>0</v>
      </c>
      <c r="BH206" s="142">
        <f>IF(N206="sníž. přenesená",J206,0)</f>
        <v>0</v>
      </c>
      <c r="BI206" s="142">
        <f>IF(N206="nulová",J206,0)</f>
        <v>0</v>
      </c>
      <c r="BJ206" s="15" t="s">
        <v>83</v>
      </c>
      <c r="BK206" s="142">
        <f>ROUND(I206*H206,2)</f>
        <v>0</v>
      </c>
      <c r="BL206" s="15" t="s">
        <v>131</v>
      </c>
      <c r="BM206" s="141" t="s">
        <v>272</v>
      </c>
    </row>
    <row r="207" spans="2:65" s="1" customFormat="1" ht="10">
      <c r="B207" s="30"/>
      <c r="D207" s="143" t="s">
        <v>132</v>
      </c>
      <c r="F207" s="144" t="s">
        <v>441</v>
      </c>
      <c r="I207" s="145"/>
      <c r="L207" s="30"/>
      <c r="M207" s="146"/>
      <c r="T207" s="54"/>
      <c r="AT207" s="15" t="s">
        <v>132</v>
      </c>
      <c r="AU207" s="15" t="s">
        <v>85</v>
      </c>
    </row>
    <row r="208" spans="2:65" s="1" customFormat="1" ht="21.75" customHeight="1">
      <c r="B208" s="30"/>
      <c r="C208" s="130" t="s">
        <v>275</v>
      </c>
      <c r="D208" s="130" t="s">
        <v>126</v>
      </c>
      <c r="E208" s="131" t="s">
        <v>466</v>
      </c>
      <c r="F208" s="132" t="s">
        <v>467</v>
      </c>
      <c r="G208" s="133" t="s">
        <v>468</v>
      </c>
      <c r="H208" s="134">
        <v>17</v>
      </c>
      <c r="I208" s="135"/>
      <c r="J208" s="136">
        <f>ROUND(I208*H208,2)</f>
        <v>0</v>
      </c>
      <c r="K208" s="132" t="s">
        <v>1</v>
      </c>
      <c r="L208" s="30"/>
      <c r="M208" s="137" t="s">
        <v>1</v>
      </c>
      <c r="N208" s="138" t="s">
        <v>40</v>
      </c>
      <c r="P208" s="139">
        <f>O208*H208</f>
        <v>0</v>
      </c>
      <c r="Q208" s="139">
        <v>0</v>
      </c>
      <c r="R208" s="139">
        <f>Q208*H208</f>
        <v>0</v>
      </c>
      <c r="S208" s="139">
        <v>0</v>
      </c>
      <c r="T208" s="140">
        <f>S208*H208</f>
        <v>0</v>
      </c>
      <c r="AR208" s="141" t="s">
        <v>131</v>
      </c>
      <c r="AT208" s="141" t="s">
        <v>126</v>
      </c>
      <c r="AU208" s="141" t="s">
        <v>85</v>
      </c>
      <c r="AY208" s="15" t="s">
        <v>124</v>
      </c>
      <c r="BE208" s="142">
        <f>IF(N208="základní",J208,0)</f>
        <v>0</v>
      </c>
      <c r="BF208" s="142">
        <f>IF(N208="snížená",J208,0)</f>
        <v>0</v>
      </c>
      <c r="BG208" s="142">
        <f>IF(N208="zákl. přenesená",J208,0)</f>
        <v>0</v>
      </c>
      <c r="BH208" s="142">
        <f>IF(N208="sníž. přenesená",J208,0)</f>
        <v>0</v>
      </c>
      <c r="BI208" s="142">
        <f>IF(N208="nulová",J208,0)</f>
        <v>0</v>
      </c>
      <c r="BJ208" s="15" t="s">
        <v>83</v>
      </c>
      <c r="BK208" s="142">
        <f>ROUND(I208*H208,2)</f>
        <v>0</v>
      </c>
      <c r="BL208" s="15" t="s">
        <v>131</v>
      </c>
      <c r="BM208" s="141" t="s">
        <v>278</v>
      </c>
    </row>
    <row r="209" spans="2:65" s="1" customFormat="1" ht="10">
      <c r="B209" s="30"/>
      <c r="D209" s="143" t="s">
        <v>132</v>
      </c>
      <c r="F209" s="144" t="s">
        <v>467</v>
      </c>
      <c r="I209" s="145"/>
      <c r="L209" s="30"/>
      <c r="M209" s="146"/>
      <c r="T209" s="54"/>
      <c r="AT209" s="15" t="s">
        <v>132</v>
      </c>
      <c r="AU209" s="15" t="s">
        <v>85</v>
      </c>
    </row>
    <row r="210" spans="2:65" s="1" customFormat="1" ht="21.75" customHeight="1">
      <c r="B210" s="30"/>
      <c r="C210" s="130" t="s">
        <v>205</v>
      </c>
      <c r="D210" s="130" t="s">
        <v>126</v>
      </c>
      <c r="E210" s="131" t="s">
        <v>442</v>
      </c>
      <c r="F210" s="132" t="s">
        <v>443</v>
      </c>
      <c r="G210" s="133" t="s">
        <v>230</v>
      </c>
      <c r="H210" s="134">
        <v>12</v>
      </c>
      <c r="I210" s="135"/>
      <c r="J210" s="136">
        <f>ROUND(I210*H210,2)</f>
        <v>0</v>
      </c>
      <c r="K210" s="132" t="s">
        <v>130</v>
      </c>
      <c r="L210" s="30"/>
      <c r="M210" s="137" t="s">
        <v>1</v>
      </c>
      <c r="N210" s="138" t="s">
        <v>40</v>
      </c>
      <c r="P210" s="139">
        <f>O210*H210</f>
        <v>0</v>
      </c>
      <c r="Q210" s="139">
        <v>0</v>
      </c>
      <c r="R210" s="139">
        <f>Q210*H210</f>
        <v>0</v>
      </c>
      <c r="S210" s="139">
        <v>0</v>
      </c>
      <c r="T210" s="140">
        <f>S210*H210</f>
        <v>0</v>
      </c>
      <c r="AR210" s="141" t="s">
        <v>131</v>
      </c>
      <c r="AT210" s="141" t="s">
        <v>126</v>
      </c>
      <c r="AU210" s="141" t="s">
        <v>85</v>
      </c>
      <c r="AY210" s="15" t="s">
        <v>124</v>
      </c>
      <c r="BE210" s="142">
        <f>IF(N210="základní",J210,0)</f>
        <v>0</v>
      </c>
      <c r="BF210" s="142">
        <f>IF(N210="snížená",J210,0)</f>
        <v>0</v>
      </c>
      <c r="BG210" s="142">
        <f>IF(N210="zákl. přenesená",J210,0)</f>
        <v>0</v>
      </c>
      <c r="BH210" s="142">
        <f>IF(N210="sníž. přenesená",J210,0)</f>
        <v>0</v>
      </c>
      <c r="BI210" s="142">
        <f>IF(N210="nulová",J210,0)</f>
        <v>0</v>
      </c>
      <c r="BJ210" s="15" t="s">
        <v>83</v>
      </c>
      <c r="BK210" s="142">
        <f>ROUND(I210*H210,2)</f>
        <v>0</v>
      </c>
      <c r="BL210" s="15" t="s">
        <v>131</v>
      </c>
      <c r="BM210" s="141" t="s">
        <v>282</v>
      </c>
    </row>
    <row r="211" spans="2:65" s="1" customFormat="1" ht="10">
      <c r="B211" s="30"/>
      <c r="D211" s="143" t="s">
        <v>132</v>
      </c>
      <c r="F211" s="144" t="s">
        <v>443</v>
      </c>
      <c r="I211" s="145"/>
      <c r="L211" s="30"/>
      <c r="M211" s="146"/>
      <c r="T211" s="54"/>
      <c r="AT211" s="15" t="s">
        <v>132</v>
      </c>
      <c r="AU211" s="15" t="s">
        <v>85</v>
      </c>
    </row>
    <row r="212" spans="2:65" s="1" customFormat="1" ht="10">
      <c r="B212" s="30"/>
      <c r="D212" s="147" t="s">
        <v>133</v>
      </c>
      <c r="F212" s="148" t="s">
        <v>444</v>
      </c>
      <c r="I212" s="145"/>
      <c r="L212" s="30"/>
      <c r="M212" s="146"/>
      <c r="T212" s="54"/>
      <c r="AT212" s="15" t="s">
        <v>133</v>
      </c>
      <c r="AU212" s="15" t="s">
        <v>85</v>
      </c>
    </row>
    <row r="213" spans="2:65" s="1" customFormat="1" ht="16.5" customHeight="1">
      <c r="B213" s="30"/>
      <c r="C213" s="164" t="s">
        <v>284</v>
      </c>
      <c r="D213" s="164" t="s">
        <v>185</v>
      </c>
      <c r="E213" s="165" t="s">
        <v>445</v>
      </c>
      <c r="F213" s="166" t="s">
        <v>446</v>
      </c>
      <c r="G213" s="167" t="s">
        <v>230</v>
      </c>
      <c r="H213" s="168">
        <v>12</v>
      </c>
      <c r="I213" s="169"/>
      <c r="J213" s="170">
        <f>ROUND(I213*H213,2)</f>
        <v>0</v>
      </c>
      <c r="K213" s="166" t="s">
        <v>1</v>
      </c>
      <c r="L213" s="171"/>
      <c r="M213" s="172" t="s">
        <v>1</v>
      </c>
      <c r="N213" s="173" t="s">
        <v>40</v>
      </c>
      <c r="P213" s="139">
        <f>O213*H213</f>
        <v>0</v>
      </c>
      <c r="Q213" s="139">
        <v>0</v>
      </c>
      <c r="R213" s="139">
        <f>Q213*H213</f>
        <v>0</v>
      </c>
      <c r="S213" s="139">
        <v>0</v>
      </c>
      <c r="T213" s="140">
        <f>S213*H213</f>
        <v>0</v>
      </c>
      <c r="AR213" s="141" t="s">
        <v>147</v>
      </c>
      <c r="AT213" s="141" t="s">
        <v>185</v>
      </c>
      <c r="AU213" s="141" t="s">
        <v>85</v>
      </c>
      <c r="AY213" s="15" t="s">
        <v>124</v>
      </c>
      <c r="BE213" s="142">
        <f>IF(N213="základní",J213,0)</f>
        <v>0</v>
      </c>
      <c r="BF213" s="142">
        <f>IF(N213="snížená",J213,0)</f>
        <v>0</v>
      </c>
      <c r="BG213" s="142">
        <f>IF(N213="zákl. přenesená",J213,0)</f>
        <v>0</v>
      </c>
      <c r="BH213" s="142">
        <f>IF(N213="sníž. přenesená",J213,0)</f>
        <v>0</v>
      </c>
      <c r="BI213" s="142">
        <f>IF(N213="nulová",J213,0)</f>
        <v>0</v>
      </c>
      <c r="BJ213" s="15" t="s">
        <v>83</v>
      </c>
      <c r="BK213" s="142">
        <f>ROUND(I213*H213,2)</f>
        <v>0</v>
      </c>
      <c r="BL213" s="15" t="s">
        <v>131</v>
      </c>
      <c r="BM213" s="141" t="s">
        <v>287</v>
      </c>
    </row>
    <row r="214" spans="2:65" s="1" customFormat="1" ht="10">
      <c r="B214" s="30"/>
      <c r="D214" s="143" t="s">
        <v>132</v>
      </c>
      <c r="F214" s="144" t="s">
        <v>446</v>
      </c>
      <c r="I214" s="145"/>
      <c r="L214" s="30"/>
      <c r="M214" s="146"/>
      <c r="T214" s="54"/>
      <c r="AT214" s="15" t="s">
        <v>132</v>
      </c>
      <c r="AU214" s="15" t="s">
        <v>85</v>
      </c>
    </row>
    <row r="215" spans="2:65" s="1" customFormat="1" ht="33" customHeight="1">
      <c r="B215" s="30"/>
      <c r="C215" s="130" t="s">
        <v>210</v>
      </c>
      <c r="D215" s="130" t="s">
        <v>126</v>
      </c>
      <c r="E215" s="131" t="s">
        <v>453</v>
      </c>
      <c r="F215" s="132" t="s">
        <v>454</v>
      </c>
      <c r="G215" s="133" t="s">
        <v>230</v>
      </c>
      <c r="H215" s="134">
        <v>12</v>
      </c>
      <c r="I215" s="135"/>
      <c r="J215" s="136">
        <f>ROUND(I215*H215,2)</f>
        <v>0</v>
      </c>
      <c r="K215" s="132" t="s">
        <v>130</v>
      </c>
      <c r="L215" s="30"/>
      <c r="M215" s="137" t="s">
        <v>1</v>
      </c>
      <c r="N215" s="138" t="s">
        <v>40</v>
      </c>
      <c r="P215" s="139">
        <f>O215*H215</f>
        <v>0</v>
      </c>
      <c r="Q215" s="139">
        <v>0</v>
      </c>
      <c r="R215" s="139">
        <f>Q215*H215</f>
        <v>0</v>
      </c>
      <c r="S215" s="139">
        <v>0</v>
      </c>
      <c r="T215" s="140">
        <f>S215*H215</f>
        <v>0</v>
      </c>
      <c r="AR215" s="141" t="s">
        <v>131</v>
      </c>
      <c r="AT215" s="141" t="s">
        <v>126</v>
      </c>
      <c r="AU215" s="141" t="s">
        <v>85</v>
      </c>
      <c r="AY215" s="15" t="s">
        <v>124</v>
      </c>
      <c r="BE215" s="142">
        <f>IF(N215="základní",J215,0)</f>
        <v>0</v>
      </c>
      <c r="BF215" s="142">
        <f>IF(N215="snížená",J215,0)</f>
        <v>0</v>
      </c>
      <c r="BG215" s="142">
        <f>IF(N215="zákl. přenesená",J215,0)</f>
        <v>0</v>
      </c>
      <c r="BH215" s="142">
        <f>IF(N215="sníž. přenesená",J215,0)</f>
        <v>0</v>
      </c>
      <c r="BI215" s="142">
        <f>IF(N215="nulová",J215,0)</f>
        <v>0</v>
      </c>
      <c r="BJ215" s="15" t="s">
        <v>83</v>
      </c>
      <c r="BK215" s="142">
        <f>ROUND(I215*H215,2)</f>
        <v>0</v>
      </c>
      <c r="BL215" s="15" t="s">
        <v>131</v>
      </c>
      <c r="BM215" s="141" t="s">
        <v>291</v>
      </c>
    </row>
    <row r="216" spans="2:65" s="1" customFormat="1" ht="18">
      <c r="B216" s="30"/>
      <c r="D216" s="143" t="s">
        <v>132</v>
      </c>
      <c r="F216" s="144" t="s">
        <v>454</v>
      </c>
      <c r="I216" s="145"/>
      <c r="L216" s="30"/>
      <c r="M216" s="146"/>
      <c r="T216" s="54"/>
      <c r="AT216" s="15" t="s">
        <v>132</v>
      </c>
      <c r="AU216" s="15" t="s">
        <v>85</v>
      </c>
    </row>
    <row r="217" spans="2:65" s="1" customFormat="1" ht="10">
      <c r="B217" s="30"/>
      <c r="D217" s="147" t="s">
        <v>133</v>
      </c>
      <c r="F217" s="148" t="s">
        <v>455</v>
      </c>
      <c r="I217" s="145"/>
      <c r="L217" s="30"/>
      <c r="M217" s="146"/>
      <c r="T217" s="54"/>
      <c r="AT217" s="15" t="s">
        <v>133</v>
      </c>
      <c r="AU217" s="15" t="s">
        <v>85</v>
      </c>
    </row>
    <row r="218" spans="2:65" s="1" customFormat="1" ht="24.15" customHeight="1">
      <c r="B218" s="30"/>
      <c r="C218" s="130" t="s">
        <v>293</v>
      </c>
      <c r="D218" s="130" t="s">
        <v>126</v>
      </c>
      <c r="E218" s="131" t="s">
        <v>469</v>
      </c>
      <c r="F218" s="132" t="s">
        <v>470</v>
      </c>
      <c r="G218" s="133" t="s">
        <v>421</v>
      </c>
      <c r="H218" s="134">
        <v>2.5499999999999998</v>
      </c>
      <c r="I218" s="135"/>
      <c r="J218" s="136">
        <f>ROUND(I218*H218,2)</f>
        <v>0</v>
      </c>
      <c r="K218" s="132" t="s">
        <v>130</v>
      </c>
      <c r="L218" s="30"/>
      <c r="M218" s="137" t="s">
        <v>1</v>
      </c>
      <c r="N218" s="138" t="s">
        <v>40</v>
      </c>
      <c r="P218" s="139">
        <f>O218*H218</f>
        <v>0</v>
      </c>
      <c r="Q218" s="139">
        <v>0</v>
      </c>
      <c r="R218" s="139">
        <f>Q218*H218</f>
        <v>0</v>
      </c>
      <c r="S218" s="139">
        <v>0</v>
      </c>
      <c r="T218" s="140">
        <f>S218*H218</f>
        <v>0</v>
      </c>
      <c r="AR218" s="141" t="s">
        <v>131</v>
      </c>
      <c r="AT218" s="141" t="s">
        <v>126</v>
      </c>
      <c r="AU218" s="141" t="s">
        <v>85</v>
      </c>
      <c r="AY218" s="15" t="s">
        <v>124</v>
      </c>
      <c r="BE218" s="142">
        <f>IF(N218="základní",J218,0)</f>
        <v>0</v>
      </c>
      <c r="BF218" s="142">
        <f>IF(N218="snížená",J218,0)</f>
        <v>0</v>
      </c>
      <c r="BG218" s="142">
        <f>IF(N218="zákl. přenesená",J218,0)</f>
        <v>0</v>
      </c>
      <c r="BH218" s="142">
        <f>IF(N218="sníž. přenesená",J218,0)</f>
        <v>0</v>
      </c>
      <c r="BI218" s="142">
        <f>IF(N218="nulová",J218,0)</f>
        <v>0</v>
      </c>
      <c r="BJ218" s="15" t="s">
        <v>83</v>
      </c>
      <c r="BK218" s="142">
        <f>ROUND(I218*H218,2)</f>
        <v>0</v>
      </c>
      <c r="BL218" s="15" t="s">
        <v>131</v>
      </c>
      <c r="BM218" s="141" t="s">
        <v>296</v>
      </c>
    </row>
    <row r="219" spans="2:65" s="1" customFormat="1" ht="18">
      <c r="B219" s="30"/>
      <c r="D219" s="143" t="s">
        <v>132</v>
      </c>
      <c r="F219" s="144" t="s">
        <v>470</v>
      </c>
      <c r="I219" s="145"/>
      <c r="L219" s="30"/>
      <c r="M219" s="146"/>
      <c r="T219" s="54"/>
      <c r="AT219" s="15" t="s">
        <v>132</v>
      </c>
      <c r="AU219" s="15" t="s">
        <v>85</v>
      </c>
    </row>
    <row r="220" spans="2:65" s="1" customFormat="1" ht="10">
      <c r="B220" s="30"/>
      <c r="D220" s="147" t="s">
        <v>133</v>
      </c>
      <c r="F220" s="148" t="s">
        <v>471</v>
      </c>
      <c r="I220" s="145"/>
      <c r="L220" s="30"/>
      <c r="M220" s="146"/>
      <c r="T220" s="54"/>
      <c r="AT220" s="15" t="s">
        <v>133</v>
      </c>
      <c r="AU220" s="15" t="s">
        <v>85</v>
      </c>
    </row>
    <row r="221" spans="2:65" s="1" customFormat="1" ht="21.75" customHeight="1">
      <c r="B221" s="30"/>
      <c r="C221" s="130" t="s">
        <v>214</v>
      </c>
      <c r="D221" s="130" t="s">
        <v>126</v>
      </c>
      <c r="E221" s="131" t="s">
        <v>472</v>
      </c>
      <c r="F221" s="132" t="s">
        <v>473</v>
      </c>
      <c r="G221" s="133" t="s">
        <v>129</v>
      </c>
      <c r="H221" s="134">
        <v>19.3</v>
      </c>
      <c r="I221" s="135"/>
      <c r="J221" s="136">
        <f>ROUND(I221*H221,2)</f>
        <v>0</v>
      </c>
      <c r="K221" s="132" t="s">
        <v>130</v>
      </c>
      <c r="L221" s="30"/>
      <c r="M221" s="137" t="s">
        <v>1</v>
      </c>
      <c r="N221" s="138" t="s">
        <v>40</v>
      </c>
      <c r="P221" s="139">
        <f>O221*H221</f>
        <v>0</v>
      </c>
      <c r="Q221" s="139">
        <v>0</v>
      </c>
      <c r="R221" s="139">
        <f>Q221*H221</f>
        <v>0</v>
      </c>
      <c r="S221" s="139">
        <v>0</v>
      </c>
      <c r="T221" s="140">
        <f>S221*H221</f>
        <v>0</v>
      </c>
      <c r="AR221" s="141" t="s">
        <v>131</v>
      </c>
      <c r="AT221" s="141" t="s">
        <v>126</v>
      </c>
      <c r="AU221" s="141" t="s">
        <v>85</v>
      </c>
      <c r="AY221" s="15" t="s">
        <v>124</v>
      </c>
      <c r="BE221" s="142">
        <f>IF(N221="základní",J221,0)</f>
        <v>0</v>
      </c>
      <c r="BF221" s="142">
        <f>IF(N221="snížená",J221,0)</f>
        <v>0</v>
      </c>
      <c r="BG221" s="142">
        <f>IF(N221="zákl. přenesená",J221,0)</f>
        <v>0</v>
      </c>
      <c r="BH221" s="142">
        <f>IF(N221="sníž. přenesená",J221,0)</f>
        <v>0</v>
      </c>
      <c r="BI221" s="142">
        <f>IF(N221="nulová",J221,0)</f>
        <v>0</v>
      </c>
      <c r="BJ221" s="15" t="s">
        <v>83</v>
      </c>
      <c r="BK221" s="142">
        <f>ROUND(I221*H221,2)</f>
        <v>0</v>
      </c>
      <c r="BL221" s="15" t="s">
        <v>131</v>
      </c>
      <c r="BM221" s="141" t="s">
        <v>300</v>
      </c>
    </row>
    <row r="222" spans="2:65" s="1" customFormat="1" ht="10">
      <c r="B222" s="30"/>
      <c r="D222" s="143" t="s">
        <v>132</v>
      </c>
      <c r="F222" s="144" t="s">
        <v>473</v>
      </c>
      <c r="I222" s="145"/>
      <c r="L222" s="30"/>
      <c r="M222" s="146"/>
      <c r="T222" s="54"/>
      <c r="AT222" s="15" t="s">
        <v>132</v>
      </c>
      <c r="AU222" s="15" t="s">
        <v>85</v>
      </c>
    </row>
    <row r="223" spans="2:65" s="1" customFormat="1" ht="10">
      <c r="B223" s="30"/>
      <c r="D223" s="147" t="s">
        <v>133</v>
      </c>
      <c r="F223" s="148" t="s">
        <v>474</v>
      </c>
      <c r="I223" s="145"/>
      <c r="L223" s="30"/>
      <c r="M223" s="146"/>
      <c r="T223" s="54"/>
      <c r="AT223" s="15" t="s">
        <v>133</v>
      </c>
      <c r="AU223" s="15" t="s">
        <v>85</v>
      </c>
    </row>
    <row r="224" spans="2:65" s="1" customFormat="1" ht="21.75" customHeight="1">
      <c r="B224" s="30"/>
      <c r="C224" s="130" t="s">
        <v>302</v>
      </c>
      <c r="D224" s="130" t="s">
        <v>126</v>
      </c>
      <c r="E224" s="131" t="s">
        <v>475</v>
      </c>
      <c r="F224" s="132" t="s">
        <v>476</v>
      </c>
      <c r="G224" s="133" t="s">
        <v>129</v>
      </c>
      <c r="H224" s="134">
        <v>19.3</v>
      </c>
      <c r="I224" s="135"/>
      <c r="J224" s="136">
        <f>ROUND(I224*H224,2)</f>
        <v>0</v>
      </c>
      <c r="K224" s="132" t="s">
        <v>130</v>
      </c>
      <c r="L224" s="30"/>
      <c r="M224" s="137" t="s">
        <v>1</v>
      </c>
      <c r="N224" s="138" t="s">
        <v>40</v>
      </c>
      <c r="P224" s="139">
        <f>O224*H224</f>
        <v>0</v>
      </c>
      <c r="Q224" s="139">
        <v>0</v>
      </c>
      <c r="R224" s="139">
        <f>Q224*H224</f>
        <v>0</v>
      </c>
      <c r="S224" s="139">
        <v>0</v>
      </c>
      <c r="T224" s="140">
        <f>S224*H224</f>
        <v>0</v>
      </c>
      <c r="AR224" s="141" t="s">
        <v>131</v>
      </c>
      <c r="AT224" s="141" t="s">
        <v>126</v>
      </c>
      <c r="AU224" s="141" t="s">
        <v>85</v>
      </c>
      <c r="AY224" s="15" t="s">
        <v>124</v>
      </c>
      <c r="BE224" s="142">
        <f>IF(N224="základní",J224,0)</f>
        <v>0</v>
      </c>
      <c r="BF224" s="142">
        <f>IF(N224="snížená",J224,0)</f>
        <v>0</v>
      </c>
      <c r="BG224" s="142">
        <f>IF(N224="zákl. přenesená",J224,0)</f>
        <v>0</v>
      </c>
      <c r="BH224" s="142">
        <f>IF(N224="sníž. přenesená",J224,0)</f>
        <v>0</v>
      </c>
      <c r="BI224" s="142">
        <f>IF(N224="nulová",J224,0)</f>
        <v>0</v>
      </c>
      <c r="BJ224" s="15" t="s">
        <v>83</v>
      </c>
      <c r="BK224" s="142">
        <f>ROUND(I224*H224,2)</f>
        <v>0</v>
      </c>
      <c r="BL224" s="15" t="s">
        <v>131</v>
      </c>
      <c r="BM224" s="141" t="s">
        <v>305</v>
      </c>
    </row>
    <row r="225" spans="2:65" s="1" customFormat="1" ht="10">
      <c r="B225" s="30"/>
      <c r="D225" s="143" t="s">
        <v>132</v>
      </c>
      <c r="F225" s="144" t="s">
        <v>476</v>
      </c>
      <c r="I225" s="145"/>
      <c r="L225" s="30"/>
      <c r="M225" s="146"/>
      <c r="T225" s="54"/>
      <c r="AT225" s="15" t="s">
        <v>132</v>
      </c>
      <c r="AU225" s="15" t="s">
        <v>85</v>
      </c>
    </row>
    <row r="226" spans="2:65" s="1" customFormat="1" ht="10">
      <c r="B226" s="30"/>
      <c r="D226" s="147" t="s">
        <v>133</v>
      </c>
      <c r="F226" s="148" t="s">
        <v>477</v>
      </c>
      <c r="I226" s="145"/>
      <c r="L226" s="30"/>
      <c r="M226" s="146"/>
      <c r="T226" s="54"/>
      <c r="AT226" s="15" t="s">
        <v>133</v>
      </c>
      <c r="AU226" s="15" t="s">
        <v>85</v>
      </c>
    </row>
    <row r="227" spans="2:65" s="1" customFormat="1" ht="24.15" customHeight="1">
      <c r="B227" s="30"/>
      <c r="C227" s="130" t="s">
        <v>219</v>
      </c>
      <c r="D227" s="130" t="s">
        <v>126</v>
      </c>
      <c r="E227" s="131" t="s">
        <v>478</v>
      </c>
      <c r="F227" s="132" t="s">
        <v>479</v>
      </c>
      <c r="G227" s="133" t="s">
        <v>129</v>
      </c>
      <c r="H227" s="134">
        <v>77.2</v>
      </c>
      <c r="I227" s="135"/>
      <c r="J227" s="136">
        <f>ROUND(I227*H227,2)</f>
        <v>0</v>
      </c>
      <c r="K227" s="132" t="s">
        <v>130</v>
      </c>
      <c r="L227" s="30"/>
      <c r="M227" s="137" t="s">
        <v>1</v>
      </c>
      <c r="N227" s="138" t="s">
        <v>40</v>
      </c>
      <c r="P227" s="139">
        <f>O227*H227</f>
        <v>0</v>
      </c>
      <c r="Q227" s="139">
        <v>0</v>
      </c>
      <c r="R227" s="139">
        <f>Q227*H227</f>
        <v>0</v>
      </c>
      <c r="S227" s="139">
        <v>0</v>
      </c>
      <c r="T227" s="140">
        <f>S227*H227</f>
        <v>0</v>
      </c>
      <c r="AR227" s="141" t="s">
        <v>131</v>
      </c>
      <c r="AT227" s="141" t="s">
        <v>126</v>
      </c>
      <c r="AU227" s="141" t="s">
        <v>85</v>
      </c>
      <c r="AY227" s="15" t="s">
        <v>124</v>
      </c>
      <c r="BE227" s="142">
        <f>IF(N227="základní",J227,0)</f>
        <v>0</v>
      </c>
      <c r="BF227" s="142">
        <f>IF(N227="snížená",J227,0)</f>
        <v>0</v>
      </c>
      <c r="BG227" s="142">
        <f>IF(N227="zákl. přenesená",J227,0)</f>
        <v>0</v>
      </c>
      <c r="BH227" s="142">
        <f>IF(N227="sníž. přenesená",J227,0)</f>
        <v>0</v>
      </c>
      <c r="BI227" s="142">
        <f>IF(N227="nulová",J227,0)</f>
        <v>0</v>
      </c>
      <c r="BJ227" s="15" t="s">
        <v>83</v>
      </c>
      <c r="BK227" s="142">
        <f>ROUND(I227*H227,2)</f>
        <v>0</v>
      </c>
      <c r="BL227" s="15" t="s">
        <v>131</v>
      </c>
      <c r="BM227" s="141" t="s">
        <v>309</v>
      </c>
    </row>
    <row r="228" spans="2:65" s="1" customFormat="1" ht="18">
      <c r="B228" s="30"/>
      <c r="D228" s="143" t="s">
        <v>132</v>
      </c>
      <c r="F228" s="144" t="s">
        <v>479</v>
      </c>
      <c r="I228" s="145"/>
      <c r="L228" s="30"/>
      <c r="M228" s="146"/>
      <c r="T228" s="54"/>
      <c r="AT228" s="15" t="s">
        <v>132</v>
      </c>
      <c r="AU228" s="15" t="s">
        <v>85</v>
      </c>
    </row>
    <row r="229" spans="2:65" s="1" customFormat="1" ht="10">
      <c r="B229" s="30"/>
      <c r="D229" s="147" t="s">
        <v>133</v>
      </c>
      <c r="F229" s="148" t="s">
        <v>480</v>
      </c>
      <c r="I229" s="145"/>
      <c r="L229" s="30"/>
      <c r="M229" s="146"/>
      <c r="T229" s="54"/>
      <c r="AT229" s="15" t="s">
        <v>133</v>
      </c>
      <c r="AU229" s="15" t="s">
        <v>85</v>
      </c>
    </row>
    <row r="230" spans="2:65" s="1" customFormat="1" ht="24.15" customHeight="1">
      <c r="B230" s="30"/>
      <c r="C230" s="130" t="s">
        <v>311</v>
      </c>
      <c r="D230" s="130" t="s">
        <v>126</v>
      </c>
      <c r="E230" s="131" t="s">
        <v>461</v>
      </c>
      <c r="F230" s="132" t="s">
        <v>462</v>
      </c>
      <c r="G230" s="133" t="s">
        <v>262</v>
      </c>
      <c r="H230" s="134">
        <v>6.5000000000000002E-2</v>
      </c>
      <c r="I230" s="135"/>
      <c r="J230" s="136">
        <f>ROUND(I230*H230,2)</f>
        <v>0</v>
      </c>
      <c r="K230" s="132" t="s">
        <v>130</v>
      </c>
      <c r="L230" s="30"/>
      <c r="M230" s="137" t="s">
        <v>1</v>
      </c>
      <c r="N230" s="138" t="s">
        <v>40</v>
      </c>
      <c r="P230" s="139">
        <f>O230*H230</f>
        <v>0</v>
      </c>
      <c r="Q230" s="139">
        <v>0</v>
      </c>
      <c r="R230" s="139">
        <f>Q230*H230</f>
        <v>0</v>
      </c>
      <c r="S230" s="139">
        <v>0</v>
      </c>
      <c r="T230" s="140">
        <f>S230*H230</f>
        <v>0</v>
      </c>
      <c r="AR230" s="141" t="s">
        <v>131</v>
      </c>
      <c r="AT230" s="141" t="s">
        <v>126</v>
      </c>
      <c r="AU230" s="141" t="s">
        <v>85</v>
      </c>
      <c r="AY230" s="15" t="s">
        <v>124</v>
      </c>
      <c r="BE230" s="142">
        <f>IF(N230="základní",J230,0)</f>
        <v>0</v>
      </c>
      <c r="BF230" s="142">
        <f>IF(N230="snížená",J230,0)</f>
        <v>0</v>
      </c>
      <c r="BG230" s="142">
        <f>IF(N230="zákl. přenesená",J230,0)</f>
        <v>0</v>
      </c>
      <c r="BH230" s="142">
        <f>IF(N230="sníž. přenesená",J230,0)</f>
        <v>0</v>
      </c>
      <c r="BI230" s="142">
        <f>IF(N230="nulová",J230,0)</f>
        <v>0</v>
      </c>
      <c r="BJ230" s="15" t="s">
        <v>83</v>
      </c>
      <c r="BK230" s="142">
        <f>ROUND(I230*H230,2)</f>
        <v>0</v>
      </c>
      <c r="BL230" s="15" t="s">
        <v>131</v>
      </c>
      <c r="BM230" s="141" t="s">
        <v>314</v>
      </c>
    </row>
    <row r="231" spans="2:65" s="1" customFormat="1" ht="18">
      <c r="B231" s="30"/>
      <c r="D231" s="143" t="s">
        <v>132</v>
      </c>
      <c r="F231" s="144" t="s">
        <v>462</v>
      </c>
      <c r="I231" s="145"/>
      <c r="L231" s="30"/>
      <c r="M231" s="146"/>
      <c r="T231" s="54"/>
      <c r="AT231" s="15" t="s">
        <v>132</v>
      </c>
      <c r="AU231" s="15" t="s">
        <v>85</v>
      </c>
    </row>
    <row r="232" spans="2:65" s="1" customFormat="1" ht="10">
      <c r="B232" s="30"/>
      <c r="D232" s="147" t="s">
        <v>133</v>
      </c>
      <c r="F232" s="148" t="s">
        <v>463</v>
      </c>
      <c r="I232" s="145"/>
      <c r="L232" s="30"/>
      <c r="M232" s="146"/>
      <c r="T232" s="54"/>
      <c r="AT232" s="15" t="s">
        <v>133</v>
      </c>
      <c r="AU232" s="15" t="s">
        <v>85</v>
      </c>
    </row>
    <row r="233" spans="2:65" s="11" customFormat="1" ht="22.75" customHeight="1">
      <c r="B233" s="118"/>
      <c r="D233" s="119" t="s">
        <v>74</v>
      </c>
      <c r="E233" s="128" t="s">
        <v>483</v>
      </c>
      <c r="F233" s="128" t="s">
        <v>484</v>
      </c>
      <c r="I233" s="121"/>
      <c r="J233" s="129">
        <f>BK233</f>
        <v>0</v>
      </c>
      <c r="L233" s="118"/>
      <c r="M233" s="123"/>
      <c r="P233" s="124">
        <f>SUM(P234:P256)</f>
        <v>0</v>
      </c>
      <c r="R233" s="124">
        <f>SUM(R234:R256)</f>
        <v>0</v>
      </c>
      <c r="T233" s="125">
        <f>SUM(T234:T256)</f>
        <v>0</v>
      </c>
      <c r="AR233" s="119" t="s">
        <v>83</v>
      </c>
      <c r="AT233" s="126" t="s">
        <v>74</v>
      </c>
      <c r="AU233" s="126" t="s">
        <v>83</v>
      </c>
      <c r="AY233" s="119" t="s">
        <v>124</v>
      </c>
      <c r="BK233" s="127">
        <f>SUM(BK234:BK256)</f>
        <v>0</v>
      </c>
    </row>
    <row r="234" spans="2:65" s="1" customFormat="1" ht="24.15" customHeight="1">
      <c r="B234" s="30"/>
      <c r="C234" s="130" t="s">
        <v>224</v>
      </c>
      <c r="D234" s="130" t="s">
        <v>126</v>
      </c>
      <c r="E234" s="131" t="s">
        <v>485</v>
      </c>
      <c r="F234" s="132" t="s">
        <v>486</v>
      </c>
      <c r="G234" s="133" t="s">
        <v>230</v>
      </c>
      <c r="H234" s="134">
        <v>57</v>
      </c>
      <c r="I234" s="135"/>
      <c r="J234" s="136">
        <f>ROUND(I234*H234,2)</f>
        <v>0</v>
      </c>
      <c r="K234" s="132" t="s">
        <v>130</v>
      </c>
      <c r="L234" s="30"/>
      <c r="M234" s="137" t="s">
        <v>1</v>
      </c>
      <c r="N234" s="138" t="s">
        <v>40</v>
      </c>
      <c r="P234" s="139">
        <f>O234*H234</f>
        <v>0</v>
      </c>
      <c r="Q234" s="139">
        <v>0</v>
      </c>
      <c r="R234" s="139">
        <f>Q234*H234</f>
        <v>0</v>
      </c>
      <c r="S234" s="139">
        <v>0</v>
      </c>
      <c r="T234" s="140">
        <f>S234*H234</f>
        <v>0</v>
      </c>
      <c r="AR234" s="141" t="s">
        <v>131</v>
      </c>
      <c r="AT234" s="141" t="s">
        <v>126</v>
      </c>
      <c r="AU234" s="141" t="s">
        <v>85</v>
      </c>
      <c r="AY234" s="15" t="s">
        <v>124</v>
      </c>
      <c r="BE234" s="142">
        <f>IF(N234="základní",J234,0)</f>
        <v>0</v>
      </c>
      <c r="BF234" s="142">
        <f>IF(N234="snížená",J234,0)</f>
        <v>0</v>
      </c>
      <c r="BG234" s="142">
        <f>IF(N234="zákl. přenesená",J234,0)</f>
        <v>0</v>
      </c>
      <c r="BH234" s="142">
        <f>IF(N234="sníž. přenesená",J234,0)</f>
        <v>0</v>
      </c>
      <c r="BI234" s="142">
        <f>IF(N234="nulová",J234,0)</f>
        <v>0</v>
      </c>
      <c r="BJ234" s="15" t="s">
        <v>83</v>
      </c>
      <c r="BK234" s="142">
        <f>ROUND(I234*H234,2)</f>
        <v>0</v>
      </c>
      <c r="BL234" s="15" t="s">
        <v>131</v>
      </c>
      <c r="BM234" s="141" t="s">
        <v>318</v>
      </c>
    </row>
    <row r="235" spans="2:65" s="1" customFormat="1" ht="10">
      <c r="B235" s="30"/>
      <c r="D235" s="143" t="s">
        <v>132</v>
      </c>
      <c r="F235" s="144" t="s">
        <v>486</v>
      </c>
      <c r="I235" s="145"/>
      <c r="L235" s="30"/>
      <c r="M235" s="146"/>
      <c r="T235" s="54"/>
      <c r="AT235" s="15" t="s">
        <v>132</v>
      </c>
      <c r="AU235" s="15" t="s">
        <v>85</v>
      </c>
    </row>
    <row r="236" spans="2:65" s="1" customFormat="1" ht="10">
      <c r="B236" s="30"/>
      <c r="D236" s="147" t="s">
        <v>133</v>
      </c>
      <c r="F236" s="148" t="s">
        <v>487</v>
      </c>
      <c r="I236" s="145"/>
      <c r="L236" s="30"/>
      <c r="M236" s="146"/>
      <c r="T236" s="54"/>
      <c r="AT236" s="15" t="s">
        <v>133</v>
      </c>
      <c r="AU236" s="15" t="s">
        <v>85</v>
      </c>
    </row>
    <row r="237" spans="2:65" s="1" customFormat="1" ht="33" customHeight="1">
      <c r="B237" s="30"/>
      <c r="C237" s="130" t="s">
        <v>319</v>
      </c>
      <c r="D237" s="130" t="s">
        <v>126</v>
      </c>
      <c r="E237" s="131" t="s">
        <v>488</v>
      </c>
      <c r="F237" s="132" t="s">
        <v>489</v>
      </c>
      <c r="G237" s="133" t="s">
        <v>230</v>
      </c>
      <c r="H237" s="134">
        <v>57</v>
      </c>
      <c r="I237" s="135"/>
      <c r="J237" s="136">
        <f>ROUND(I237*H237,2)</f>
        <v>0</v>
      </c>
      <c r="K237" s="132" t="s">
        <v>130</v>
      </c>
      <c r="L237" s="30"/>
      <c r="M237" s="137" t="s">
        <v>1</v>
      </c>
      <c r="N237" s="138" t="s">
        <v>40</v>
      </c>
      <c r="P237" s="139">
        <f>O237*H237</f>
        <v>0</v>
      </c>
      <c r="Q237" s="139">
        <v>0</v>
      </c>
      <c r="R237" s="139">
        <f>Q237*H237</f>
        <v>0</v>
      </c>
      <c r="S237" s="139">
        <v>0</v>
      </c>
      <c r="T237" s="140">
        <f>S237*H237</f>
        <v>0</v>
      </c>
      <c r="AR237" s="141" t="s">
        <v>131</v>
      </c>
      <c r="AT237" s="141" t="s">
        <v>126</v>
      </c>
      <c r="AU237" s="141" t="s">
        <v>85</v>
      </c>
      <c r="AY237" s="15" t="s">
        <v>124</v>
      </c>
      <c r="BE237" s="142">
        <f>IF(N237="základní",J237,0)</f>
        <v>0</v>
      </c>
      <c r="BF237" s="142">
        <f>IF(N237="snížená",J237,0)</f>
        <v>0</v>
      </c>
      <c r="BG237" s="142">
        <f>IF(N237="zákl. přenesená",J237,0)</f>
        <v>0</v>
      </c>
      <c r="BH237" s="142">
        <f>IF(N237="sníž. přenesená",J237,0)</f>
        <v>0</v>
      </c>
      <c r="BI237" s="142">
        <f>IF(N237="nulová",J237,0)</f>
        <v>0</v>
      </c>
      <c r="BJ237" s="15" t="s">
        <v>83</v>
      </c>
      <c r="BK237" s="142">
        <f>ROUND(I237*H237,2)</f>
        <v>0</v>
      </c>
      <c r="BL237" s="15" t="s">
        <v>131</v>
      </c>
      <c r="BM237" s="141" t="s">
        <v>322</v>
      </c>
    </row>
    <row r="238" spans="2:65" s="1" customFormat="1" ht="18">
      <c r="B238" s="30"/>
      <c r="D238" s="143" t="s">
        <v>132</v>
      </c>
      <c r="F238" s="144" t="s">
        <v>489</v>
      </c>
      <c r="I238" s="145"/>
      <c r="L238" s="30"/>
      <c r="M238" s="146"/>
      <c r="T238" s="54"/>
      <c r="AT238" s="15" t="s">
        <v>132</v>
      </c>
      <c r="AU238" s="15" t="s">
        <v>85</v>
      </c>
    </row>
    <row r="239" spans="2:65" s="1" customFormat="1" ht="10">
      <c r="B239" s="30"/>
      <c r="D239" s="147" t="s">
        <v>133</v>
      </c>
      <c r="F239" s="148" t="s">
        <v>490</v>
      </c>
      <c r="I239" s="145"/>
      <c r="L239" s="30"/>
      <c r="M239" s="146"/>
      <c r="T239" s="54"/>
      <c r="AT239" s="15" t="s">
        <v>133</v>
      </c>
      <c r="AU239" s="15" t="s">
        <v>85</v>
      </c>
    </row>
    <row r="240" spans="2:65" s="1" customFormat="1" ht="37.75" customHeight="1">
      <c r="B240" s="30"/>
      <c r="C240" s="130" t="s">
        <v>231</v>
      </c>
      <c r="D240" s="130" t="s">
        <v>126</v>
      </c>
      <c r="E240" s="131" t="s">
        <v>491</v>
      </c>
      <c r="F240" s="132" t="s">
        <v>492</v>
      </c>
      <c r="G240" s="133" t="s">
        <v>230</v>
      </c>
      <c r="H240" s="134">
        <v>57</v>
      </c>
      <c r="I240" s="135"/>
      <c r="J240" s="136">
        <f>ROUND(I240*H240,2)</f>
        <v>0</v>
      </c>
      <c r="K240" s="132" t="s">
        <v>1</v>
      </c>
      <c r="L240" s="30"/>
      <c r="M240" s="137" t="s">
        <v>1</v>
      </c>
      <c r="N240" s="138" t="s">
        <v>40</v>
      </c>
      <c r="P240" s="139">
        <f>O240*H240</f>
        <v>0</v>
      </c>
      <c r="Q240" s="139">
        <v>0</v>
      </c>
      <c r="R240" s="139">
        <f>Q240*H240</f>
        <v>0</v>
      </c>
      <c r="S240" s="139">
        <v>0</v>
      </c>
      <c r="T240" s="140">
        <f>S240*H240</f>
        <v>0</v>
      </c>
      <c r="AR240" s="141" t="s">
        <v>131</v>
      </c>
      <c r="AT240" s="141" t="s">
        <v>126</v>
      </c>
      <c r="AU240" s="141" t="s">
        <v>85</v>
      </c>
      <c r="AY240" s="15" t="s">
        <v>124</v>
      </c>
      <c r="BE240" s="142">
        <f>IF(N240="základní",J240,0)</f>
        <v>0</v>
      </c>
      <c r="BF240" s="142">
        <f>IF(N240="snížená",J240,0)</f>
        <v>0</v>
      </c>
      <c r="BG240" s="142">
        <f>IF(N240="zákl. přenesená",J240,0)</f>
        <v>0</v>
      </c>
      <c r="BH240" s="142">
        <f>IF(N240="sníž. přenesená",J240,0)</f>
        <v>0</v>
      </c>
      <c r="BI240" s="142">
        <f>IF(N240="nulová",J240,0)</f>
        <v>0</v>
      </c>
      <c r="BJ240" s="15" t="s">
        <v>83</v>
      </c>
      <c r="BK240" s="142">
        <f>ROUND(I240*H240,2)</f>
        <v>0</v>
      </c>
      <c r="BL240" s="15" t="s">
        <v>131</v>
      </c>
      <c r="BM240" s="141" t="s">
        <v>326</v>
      </c>
    </row>
    <row r="241" spans="2:65" s="1" customFormat="1" ht="18">
      <c r="B241" s="30"/>
      <c r="D241" s="143" t="s">
        <v>132</v>
      </c>
      <c r="F241" s="144" t="s">
        <v>492</v>
      </c>
      <c r="I241" s="145"/>
      <c r="L241" s="30"/>
      <c r="M241" s="146"/>
      <c r="T241" s="54"/>
      <c r="AT241" s="15" t="s">
        <v>132</v>
      </c>
      <c r="AU241" s="15" t="s">
        <v>85</v>
      </c>
    </row>
    <row r="242" spans="2:65" s="1" customFormat="1" ht="24.15" customHeight="1">
      <c r="B242" s="30"/>
      <c r="C242" s="130" t="s">
        <v>329</v>
      </c>
      <c r="D242" s="130" t="s">
        <v>126</v>
      </c>
      <c r="E242" s="131" t="s">
        <v>469</v>
      </c>
      <c r="F242" s="132" t="s">
        <v>470</v>
      </c>
      <c r="G242" s="133" t="s">
        <v>421</v>
      </c>
      <c r="H242" s="134">
        <v>2.5499999999999998</v>
      </c>
      <c r="I242" s="135"/>
      <c r="J242" s="136">
        <f>ROUND(I242*H242,2)</f>
        <v>0</v>
      </c>
      <c r="K242" s="132" t="s">
        <v>130</v>
      </c>
      <c r="L242" s="30"/>
      <c r="M242" s="137" t="s">
        <v>1</v>
      </c>
      <c r="N242" s="138" t="s">
        <v>40</v>
      </c>
      <c r="P242" s="139">
        <f>O242*H242</f>
        <v>0</v>
      </c>
      <c r="Q242" s="139">
        <v>0</v>
      </c>
      <c r="R242" s="139">
        <f>Q242*H242</f>
        <v>0</v>
      </c>
      <c r="S242" s="139">
        <v>0</v>
      </c>
      <c r="T242" s="140">
        <f>S242*H242</f>
        <v>0</v>
      </c>
      <c r="AR242" s="141" t="s">
        <v>131</v>
      </c>
      <c r="AT242" s="141" t="s">
        <v>126</v>
      </c>
      <c r="AU242" s="141" t="s">
        <v>85</v>
      </c>
      <c r="AY242" s="15" t="s">
        <v>124</v>
      </c>
      <c r="BE242" s="142">
        <f>IF(N242="základní",J242,0)</f>
        <v>0</v>
      </c>
      <c r="BF242" s="142">
        <f>IF(N242="snížená",J242,0)</f>
        <v>0</v>
      </c>
      <c r="BG242" s="142">
        <f>IF(N242="zákl. přenesená",J242,0)</f>
        <v>0</v>
      </c>
      <c r="BH242" s="142">
        <f>IF(N242="sníž. přenesená",J242,0)</f>
        <v>0</v>
      </c>
      <c r="BI242" s="142">
        <f>IF(N242="nulová",J242,0)</f>
        <v>0</v>
      </c>
      <c r="BJ242" s="15" t="s">
        <v>83</v>
      </c>
      <c r="BK242" s="142">
        <f>ROUND(I242*H242,2)</f>
        <v>0</v>
      </c>
      <c r="BL242" s="15" t="s">
        <v>131</v>
      </c>
      <c r="BM242" s="141" t="s">
        <v>332</v>
      </c>
    </row>
    <row r="243" spans="2:65" s="1" customFormat="1" ht="18">
      <c r="B243" s="30"/>
      <c r="D243" s="143" t="s">
        <v>132</v>
      </c>
      <c r="F243" s="144" t="s">
        <v>470</v>
      </c>
      <c r="I243" s="145"/>
      <c r="L243" s="30"/>
      <c r="M243" s="146"/>
      <c r="T243" s="54"/>
      <c r="AT243" s="15" t="s">
        <v>132</v>
      </c>
      <c r="AU243" s="15" t="s">
        <v>85</v>
      </c>
    </row>
    <row r="244" spans="2:65" s="1" customFormat="1" ht="10">
      <c r="B244" s="30"/>
      <c r="D244" s="147" t="s">
        <v>133</v>
      </c>
      <c r="F244" s="148" t="s">
        <v>471</v>
      </c>
      <c r="I244" s="145"/>
      <c r="L244" s="30"/>
      <c r="M244" s="146"/>
      <c r="T244" s="54"/>
      <c r="AT244" s="15" t="s">
        <v>133</v>
      </c>
      <c r="AU244" s="15" t="s">
        <v>85</v>
      </c>
    </row>
    <row r="245" spans="2:65" s="1" customFormat="1" ht="21.75" customHeight="1">
      <c r="B245" s="30"/>
      <c r="C245" s="130" t="s">
        <v>235</v>
      </c>
      <c r="D245" s="130" t="s">
        <v>126</v>
      </c>
      <c r="E245" s="131" t="s">
        <v>472</v>
      </c>
      <c r="F245" s="132" t="s">
        <v>473</v>
      </c>
      <c r="G245" s="133" t="s">
        <v>129</v>
      </c>
      <c r="H245" s="134">
        <v>19.3</v>
      </c>
      <c r="I245" s="135"/>
      <c r="J245" s="136">
        <f>ROUND(I245*H245,2)</f>
        <v>0</v>
      </c>
      <c r="K245" s="132" t="s">
        <v>130</v>
      </c>
      <c r="L245" s="30"/>
      <c r="M245" s="137" t="s">
        <v>1</v>
      </c>
      <c r="N245" s="138" t="s">
        <v>40</v>
      </c>
      <c r="P245" s="139">
        <f>O245*H245</f>
        <v>0</v>
      </c>
      <c r="Q245" s="139">
        <v>0</v>
      </c>
      <c r="R245" s="139">
        <f>Q245*H245</f>
        <v>0</v>
      </c>
      <c r="S245" s="139">
        <v>0</v>
      </c>
      <c r="T245" s="140">
        <f>S245*H245</f>
        <v>0</v>
      </c>
      <c r="AR245" s="141" t="s">
        <v>131</v>
      </c>
      <c r="AT245" s="141" t="s">
        <v>126</v>
      </c>
      <c r="AU245" s="141" t="s">
        <v>85</v>
      </c>
      <c r="AY245" s="15" t="s">
        <v>124</v>
      </c>
      <c r="BE245" s="142">
        <f>IF(N245="základní",J245,0)</f>
        <v>0</v>
      </c>
      <c r="BF245" s="142">
        <f>IF(N245="snížená",J245,0)</f>
        <v>0</v>
      </c>
      <c r="BG245" s="142">
        <f>IF(N245="zákl. přenesená",J245,0)</f>
        <v>0</v>
      </c>
      <c r="BH245" s="142">
        <f>IF(N245="sníž. přenesená",J245,0)</f>
        <v>0</v>
      </c>
      <c r="BI245" s="142">
        <f>IF(N245="nulová",J245,0)</f>
        <v>0</v>
      </c>
      <c r="BJ245" s="15" t="s">
        <v>83</v>
      </c>
      <c r="BK245" s="142">
        <f>ROUND(I245*H245,2)</f>
        <v>0</v>
      </c>
      <c r="BL245" s="15" t="s">
        <v>131</v>
      </c>
      <c r="BM245" s="141" t="s">
        <v>335</v>
      </c>
    </row>
    <row r="246" spans="2:65" s="1" customFormat="1" ht="10">
      <c r="B246" s="30"/>
      <c r="D246" s="143" t="s">
        <v>132</v>
      </c>
      <c r="F246" s="144" t="s">
        <v>473</v>
      </c>
      <c r="I246" s="145"/>
      <c r="L246" s="30"/>
      <c r="M246" s="146"/>
      <c r="T246" s="54"/>
      <c r="AT246" s="15" t="s">
        <v>132</v>
      </c>
      <c r="AU246" s="15" t="s">
        <v>85</v>
      </c>
    </row>
    <row r="247" spans="2:65" s="1" customFormat="1" ht="10">
      <c r="B247" s="30"/>
      <c r="D247" s="147" t="s">
        <v>133</v>
      </c>
      <c r="F247" s="148" t="s">
        <v>474</v>
      </c>
      <c r="I247" s="145"/>
      <c r="L247" s="30"/>
      <c r="M247" s="146"/>
      <c r="T247" s="54"/>
      <c r="AT247" s="15" t="s">
        <v>133</v>
      </c>
      <c r="AU247" s="15" t="s">
        <v>85</v>
      </c>
    </row>
    <row r="248" spans="2:65" s="1" customFormat="1" ht="21.75" customHeight="1">
      <c r="B248" s="30"/>
      <c r="C248" s="130" t="s">
        <v>337</v>
      </c>
      <c r="D248" s="130" t="s">
        <v>126</v>
      </c>
      <c r="E248" s="131" t="s">
        <v>475</v>
      </c>
      <c r="F248" s="132" t="s">
        <v>476</v>
      </c>
      <c r="G248" s="133" t="s">
        <v>129</v>
      </c>
      <c r="H248" s="134">
        <v>19.3</v>
      </c>
      <c r="I248" s="135"/>
      <c r="J248" s="136">
        <f>ROUND(I248*H248,2)</f>
        <v>0</v>
      </c>
      <c r="K248" s="132" t="s">
        <v>130</v>
      </c>
      <c r="L248" s="30"/>
      <c r="M248" s="137" t="s">
        <v>1</v>
      </c>
      <c r="N248" s="138" t="s">
        <v>40</v>
      </c>
      <c r="P248" s="139">
        <f>O248*H248</f>
        <v>0</v>
      </c>
      <c r="Q248" s="139">
        <v>0</v>
      </c>
      <c r="R248" s="139">
        <f>Q248*H248</f>
        <v>0</v>
      </c>
      <c r="S248" s="139">
        <v>0</v>
      </c>
      <c r="T248" s="140">
        <f>S248*H248</f>
        <v>0</v>
      </c>
      <c r="AR248" s="141" t="s">
        <v>131</v>
      </c>
      <c r="AT248" s="141" t="s">
        <v>126</v>
      </c>
      <c r="AU248" s="141" t="s">
        <v>85</v>
      </c>
      <c r="AY248" s="15" t="s">
        <v>124</v>
      </c>
      <c r="BE248" s="142">
        <f>IF(N248="základní",J248,0)</f>
        <v>0</v>
      </c>
      <c r="BF248" s="142">
        <f>IF(N248="snížená",J248,0)</f>
        <v>0</v>
      </c>
      <c r="BG248" s="142">
        <f>IF(N248="zákl. přenesená",J248,0)</f>
        <v>0</v>
      </c>
      <c r="BH248" s="142">
        <f>IF(N248="sníž. přenesená",J248,0)</f>
        <v>0</v>
      </c>
      <c r="BI248" s="142">
        <f>IF(N248="nulová",J248,0)</f>
        <v>0</v>
      </c>
      <c r="BJ248" s="15" t="s">
        <v>83</v>
      </c>
      <c r="BK248" s="142">
        <f>ROUND(I248*H248,2)</f>
        <v>0</v>
      </c>
      <c r="BL248" s="15" t="s">
        <v>131</v>
      </c>
      <c r="BM248" s="141" t="s">
        <v>341</v>
      </c>
    </row>
    <row r="249" spans="2:65" s="1" customFormat="1" ht="10">
      <c r="B249" s="30"/>
      <c r="D249" s="143" t="s">
        <v>132</v>
      </c>
      <c r="F249" s="144" t="s">
        <v>476</v>
      </c>
      <c r="I249" s="145"/>
      <c r="L249" s="30"/>
      <c r="M249" s="146"/>
      <c r="T249" s="54"/>
      <c r="AT249" s="15" t="s">
        <v>132</v>
      </c>
      <c r="AU249" s="15" t="s">
        <v>85</v>
      </c>
    </row>
    <row r="250" spans="2:65" s="1" customFormat="1" ht="10">
      <c r="B250" s="30"/>
      <c r="D250" s="147" t="s">
        <v>133</v>
      </c>
      <c r="F250" s="148" t="s">
        <v>477</v>
      </c>
      <c r="I250" s="145"/>
      <c r="L250" s="30"/>
      <c r="M250" s="146"/>
      <c r="T250" s="54"/>
      <c r="AT250" s="15" t="s">
        <v>133</v>
      </c>
      <c r="AU250" s="15" t="s">
        <v>85</v>
      </c>
    </row>
    <row r="251" spans="2:65" s="1" customFormat="1" ht="24.15" customHeight="1">
      <c r="B251" s="30"/>
      <c r="C251" s="130" t="s">
        <v>240</v>
      </c>
      <c r="D251" s="130" t="s">
        <v>126</v>
      </c>
      <c r="E251" s="131" t="s">
        <v>478</v>
      </c>
      <c r="F251" s="132" t="s">
        <v>479</v>
      </c>
      <c r="G251" s="133" t="s">
        <v>129</v>
      </c>
      <c r="H251" s="134">
        <v>77.2</v>
      </c>
      <c r="I251" s="135"/>
      <c r="J251" s="136">
        <f>ROUND(I251*H251,2)</f>
        <v>0</v>
      </c>
      <c r="K251" s="132" t="s">
        <v>130</v>
      </c>
      <c r="L251" s="30"/>
      <c r="M251" s="137" t="s">
        <v>1</v>
      </c>
      <c r="N251" s="138" t="s">
        <v>40</v>
      </c>
      <c r="P251" s="139">
        <f>O251*H251</f>
        <v>0</v>
      </c>
      <c r="Q251" s="139">
        <v>0</v>
      </c>
      <c r="R251" s="139">
        <f>Q251*H251</f>
        <v>0</v>
      </c>
      <c r="S251" s="139">
        <v>0</v>
      </c>
      <c r="T251" s="140">
        <f>S251*H251</f>
        <v>0</v>
      </c>
      <c r="AR251" s="141" t="s">
        <v>131</v>
      </c>
      <c r="AT251" s="141" t="s">
        <v>126</v>
      </c>
      <c r="AU251" s="141" t="s">
        <v>85</v>
      </c>
      <c r="AY251" s="15" t="s">
        <v>124</v>
      </c>
      <c r="BE251" s="142">
        <f>IF(N251="základní",J251,0)</f>
        <v>0</v>
      </c>
      <c r="BF251" s="142">
        <f>IF(N251="snížená",J251,0)</f>
        <v>0</v>
      </c>
      <c r="BG251" s="142">
        <f>IF(N251="zákl. přenesená",J251,0)</f>
        <v>0</v>
      </c>
      <c r="BH251" s="142">
        <f>IF(N251="sníž. přenesená",J251,0)</f>
        <v>0</v>
      </c>
      <c r="BI251" s="142">
        <f>IF(N251="nulová",J251,0)</f>
        <v>0</v>
      </c>
      <c r="BJ251" s="15" t="s">
        <v>83</v>
      </c>
      <c r="BK251" s="142">
        <f>ROUND(I251*H251,2)</f>
        <v>0</v>
      </c>
      <c r="BL251" s="15" t="s">
        <v>131</v>
      </c>
      <c r="BM251" s="141" t="s">
        <v>345</v>
      </c>
    </row>
    <row r="252" spans="2:65" s="1" customFormat="1" ht="18">
      <c r="B252" s="30"/>
      <c r="D252" s="143" t="s">
        <v>132</v>
      </c>
      <c r="F252" s="144" t="s">
        <v>479</v>
      </c>
      <c r="I252" s="145"/>
      <c r="L252" s="30"/>
      <c r="M252" s="146"/>
      <c r="T252" s="54"/>
      <c r="AT252" s="15" t="s">
        <v>132</v>
      </c>
      <c r="AU252" s="15" t="s">
        <v>85</v>
      </c>
    </row>
    <row r="253" spans="2:65" s="1" customFormat="1" ht="10">
      <c r="B253" s="30"/>
      <c r="D253" s="147" t="s">
        <v>133</v>
      </c>
      <c r="F253" s="148" t="s">
        <v>480</v>
      </c>
      <c r="I253" s="145"/>
      <c r="L253" s="30"/>
      <c r="M253" s="146"/>
      <c r="T253" s="54"/>
      <c r="AT253" s="15" t="s">
        <v>133</v>
      </c>
      <c r="AU253" s="15" t="s">
        <v>85</v>
      </c>
    </row>
    <row r="254" spans="2:65" s="1" customFormat="1" ht="24.15" customHeight="1">
      <c r="B254" s="30"/>
      <c r="C254" s="130" t="s">
        <v>347</v>
      </c>
      <c r="D254" s="130" t="s">
        <v>126</v>
      </c>
      <c r="E254" s="131" t="s">
        <v>461</v>
      </c>
      <c r="F254" s="132" t="s">
        <v>462</v>
      </c>
      <c r="G254" s="133" t="s">
        <v>262</v>
      </c>
      <c r="H254" s="134">
        <v>0.11899999999999999</v>
      </c>
      <c r="I254" s="135"/>
      <c r="J254" s="136">
        <f>ROUND(I254*H254,2)</f>
        <v>0</v>
      </c>
      <c r="K254" s="132" t="s">
        <v>130</v>
      </c>
      <c r="L254" s="30"/>
      <c r="M254" s="137" t="s">
        <v>1</v>
      </c>
      <c r="N254" s="138" t="s">
        <v>40</v>
      </c>
      <c r="P254" s="139">
        <f>O254*H254</f>
        <v>0</v>
      </c>
      <c r="Q254" s="139">
        <v>0</v>
      </c>
      <c r="R254" s="139">
        <f>Q254*H254</f>
        <v>0</v>
      </c>
      <c r="S254" s="139">
        <v>0</v>
      </c>
      <c r="T254" s="140">
        <f>S254*H254</f>
        <v>0</v>
      </c>
      <c r="AR254" s="141" t="s">
        <v>131</v>
      </c>
      <c r="AT254" s="141" t="s">
        <v>126</v>
      </c>
      <c r="AU254" s="141" t="s">
        <v>85</v>
      </c>
      <c r="AY254" s="15" t="s">
        <v>124</v>
      </c>
      <c r="BE254" s="142">
        <f>IF(N254="základní",J254,0)</f>
        <v>0</v>
      </c>
      <c r="BF254" s="142">
        <f>IF(N254="snížená",J254,0)</f>
        <v>0</v>
      </c>
      <c r="BG254" s="142">
        <f>IF(N254="zákl. přenesená",J254,0)</f>
        <v>0</v>
      </c>
      <c r="BH254" s="142">
        <f>IF(N254="sníž. přenesená",J254,0)</f>
        <v>0</v>
      </c>
      <c r="BI254" s="142">
        <f>IF(N254="nulová",J254,0)</f>
        <v>0</v>
      </c>
      <c r="BJ254" s="15" t="s">
        <v>83</v>
      </c>
      <c r="BK254" s="142">
        <f>ROUND(I254*H254,2)</f>
        <v>0</v>
      </c>
      <c r="BL254" s="15" t="s">
        <v>131</v>
      </c>
      <c r="BM254" s="141" t="s">
        <v>350</v>
      </c>
    </row>
    <row r="255" spans="2:65" s="1" customFormat="1" ht="18">
      <c r="B255" s="30"/>
      <c r="D255" s="143" t="s">
        <v>132</v>
      </c>
      <c r="F255" s="144" t="s">
        <v>462</v>
      </c>
      <c r="I255" s="145"/>
      <c r="L255" s="30"/>
      <c r="M255" s="146"/>
      <c r="T255" s="54"/>
      <c r="AT255" s="15" t="s">
        <v>132</v>
      </c>
      <c r="AU255" s="15" t="s">
        <v>85</v>
      </c>
    </row>
    <row r="256" spans="2:65" s="1" customFormat="1" ht="10">
      <c r="B256" s="30"/>
      <c r="D256" s="147" t="s">
        <v>133</v>
      </c>
      <c r="F256" s="148" t="s">
        <v>463</v>
      </c>
      <c r="I256" s="145"/>
      <c r="L256" s="30"/>
      <c r="M256" s="174"/>
      <c r="N256" s="175"/>
      <c r="O256" s="175"/>
      <c r="P256" s="175"/>
      <c r="Q256" s="175"/>
      <c r="R256" s="175"/>
      <c r="S256" s="175"/>
      <c r="T256" s="176"/>
      <c r="AT256" s="15" t="s">
        <v>133</v>
      </c>
      <c r="AU256" s="15" t="s">
        <v>85</v>
      </c>
    </row>
    <row r="257" spans="2:12" s="1" customFormat="1" ht="7" customHeight="1">
      <c r="B257" s="42"/>
      <c r="C257" s="43"/>
      <c r="D257" s="43"/>
      <c r="E257" s="43"/>
      <c r="F257" s="43"/>
      <c r="G257" s="43"/>
      <c r="H257" s="43"/>
      <c r="I257" s="43"/>
      <c r="J257" s="43"/>
      <c r="K257" s="43"/>
      <c r="L257" s="30"/>
    </row>
  </sheetData>
  <sheetProtection algorithmName="SHA-512" hashValue="lmH5cVIiZlcBz+X6FV5FhqNmG2ZfptvJDpZsvGdNuTziHhDOlxnGkPkz60VYSLX/FQSZjAS2RiaiU2ksfu2h1Q==" saltValue="2Ao5IZOWlW1RgzIQJXwdfUGTGXFmrtlkLKO2auEkrcyG3s7LkFwnwBe4cSIlR9Mkuy1v3E38SZe0dribB8ZwuA==" spinCount="100000" sheet="1" objects="1" scenarios="1" formatColumns="0" formatRows="0" autoFilter="0"/>
  <autoFilter ref="C120:K256" xr:uid="{00000000-0009-0000-0000-000002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hyperlinks>
    <hyperlink ref="F126" r:id="rId1" xr:uid="{00000000-0004-0000-0200-000000000000}"/>
    <hyperlink ref="F129" r:id="rId2" xr:uid="{00000000-0004-0000-0200-000001000000}"/>
    <hyperlink ref="F134" r:id="rId3" xr:uid="{00000000-0004-0000-0200-000002000000}"/>
    <hyperlink ref="F137" r:id="rId4" xr:uid="{00000000-0004-0000-0200-000003000000}"/>
    <hyperlink ref="F140" r:id="rId5" xr:uid="{00000000-0004-0000-0200-000004000000}"/>
    <hyperlink ref="F143" r:id="rId6" xr:uid="{00000000-0004-0000-0200-000005000000}"/>
    <hyperlink ref="F146" r:id="rId7" xr:uid="{00000000-0004-0000-0200-000006000000}"/>
    <hyperlink ref="F151" r:id="rId8" xr:uid="{00000000-0004-0000-0200-000007000000}"/>
    <hyperlink ref="F156" r:id="rId9" xr:uid="{00000000-0004-0000-0200-000008000000}"/>
    <hyperlink ref="F159" r:id="rId10" xr:uid="{00000000-0004-0000-0200-000009000000}"/>
    <hyperlink ref="F162" r:id="rId11" xr:uid="{00000000-0004-0000-0200-00000A000000}"/>
    <hyperlink ref="F165" r:id="rId12" xr:uid="{00000000-0004-0000-0200-00000B000000}"/>
    <hyperlink ref="F170" r:id="rId13" xr:uid="{00000000-0004-0000-0200-00000C000000}"/>
    <hyperlink ref="F174" r:id="rId14" xr:uid="{00000000-0004-0000-0200-00000D000000}"/>
    <hyperlink ref="F181" r:id="rId15" xr:uid="{00000000-0004-0000-0200-00000E000000}"/>
    <hyperlink ref="F186" r:id="rId16" xr:uid="{00000000-0004-0000-0200-00000F000000}"/>
    <hyperlink ref="F189" r:id="rId17" xr:uid="{00000000-0004-0000-0200-000010000000}"/>
    <hyperlink ref="F192" r:id="rId18" xr:uid="{00000000-0004-0000-0200-000011000000}"/>
    <hyperlink ref="F195" r:id="rId19" xr:uid="{00000000-0004-0000-0200-000012000000}"/>
    <hyperlink ref="F198" r:id="rId20" xr:uid="{00000000-0004-0000-0200-000013000000}"/>
    <hyperlink ref="F201" r:id="rId21" xr:uid="{00000000-0004-0000-0200-000014000000}"/>
    <hyperlink ref="F205" r:id="rId22" xr:uid="{00000000-0004-0000-0200-000015000000}"/>
    <hyperlink ref="F212" r:id="rId23" xr:uid="{00000000-0004-0000-0200-000016000000}"/>
    <hyperlink ref="F217" r:id="rId24" xr:uid="{00000000-0004-0000-0200-000017000000}"/>
    <hyperlink ref="F220" r:id="rId25" xr:uid="{00000000-0004-0000-0200-000018000000}"/>
    <hyperlink ref="F223" r:id="rId26" xr:uid="{00000000-0004-0000-0200-000019000000}"/>
    <hyperlink ref="F226" r:id="rId27" xr:uid="{00000000-0004-0000-0200-00001A000000}"/>
    <hyperlink ref="F229" r:id="rId28" xr:uid="{00000000-0004-0000-0200-00001B000000}"/>
    <hyperlink ref="F232" r:id="rId29" xr:uid="{00000000-0004-0000-0200-00001C000000}"/>
    <hyperlink ref="F236" r:id="rId30" xr:uid="{00000000-0004-0000-0200-00001D000000}"/>
    <hyperlink ref="F239" r:id="rId31" xr:uid="{00000000-0004-0000-0200-00001E000000}"/>
    <hyperlink ref="F244" r:id="rId32" xr:uid="{00000000-0004-0000-0200-00001F000000}"/>
    <hyperlink ref="F247" r:id="rId33" xr:uid="{00000000-0004-0000-0200-000020000000}"/>
    <hyperlink ref="F250" r:id="rId34" xr:uid="{00000000-0004-0000-0200-000021000000}"/>
    <hyperlink ref="F253" r:id="rId35" xr:uid="{00000000-0004-0000-0200-000022000000}"/>
    <hyperlink ref="F256" r:id="rId36" xr:uid="{00000000-0004-0000-0200-00002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3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081143-D8EE-47B0-A34B-B0F77649969C}">
  <sheetPr>
    <pageSetUpPr fitToPage="1"/>
  </sheetPr>
  <dimension ref="A1:K218"/>
  <sheetViews>
    <sheetView showGridLines="0" tabSelected="1" zoomScale="110" zoomScaleNormal="110" workbookViewId="0"/>
  </sheetViews>
  <sheetFormatPr defaultRowHeight="10"/>
  <cols>
    <col min="1" max="1" width="8.33203125" style="302" customWidth="1"/>
    <col min="2" max="2" width="1.6640625" style="302" customWidth="1"/>
    <col min="3" max="4" width="5" style="302" customWidth="1"/>
    <col min="5" max="5" width="11.6640625" style="302" customWidth="1"/>
    <col min="6" max="6" width="9.109375" style="302" customWidth="1"/>
    <col min="7" max="7" width="5" style="302" customWidth="1"/>
    <col min="8" max="8" width="77.77734375" style="302" customWidth="1"/>
    <col min="9" max="10" width="20" style="302" customWidth="1"/>
    <col min="11" max="11" width="1.6640625" style="302" customWidth="1"/>
  </cols>
  <sheetData>
    <row r="1" spans="2:11" customFormat="1" ht="37.5" customHeight="1"/>
    <row r="2" spans="2:11" customFormat="1" ht="7.5" customHeight="1">
      <c r="B2" s="219"/>
      <c r="C2" s="220"/>
      <c r="D2" s="220"/>
      <c r="E2" s="220"/>
      <c r="F2" s="220"/>
      <c r="G2" s="220"/>
      <c r="H2" s="220"/>
      <c r="I2" s="220"/>
      <c r="J2" s="220"/>
      <c r="K2" s="221"/>
    </row>
    <row r="3" spans="2:11" s="225" customFormat="1" ht="45" customHeight="1">
      <c r="B3" s="222"/>
      <c r="C3" s="223" t="s">
        <v>493</v>
      </c>
      <c r="D3" s="223"/>
      <c r="E3" s="223"/>
      <c r="F3" s="223"/>
      <c r="G3" s="223"/>
      <c r="H3" s="223"/>
      <c r="I3" s="223"/>
      <c r="J3" s="223"/>
      <c r="K3" s="224"/>
    </row>
    <row r="4" spans="2:11" customFormat="1" ht="25.5" customHeight="1">
      <c r="B4" s="226"/>
      <c r="C4" s="227" t="s">
        <v>494</v>
      </c>
      <c r="D4" s="227"/>
      <c r="E4" s="227"/>
      <c r="F4" s="227"/>
      <c r="G4" s="227"/>
      <c r="H4" s="227"/>
      <c r="I4" s="227"/>
      <c r="J4" s="227"/>
      <c r="K4" s="228"/>
    </row>
    <row r="5" spans="2:11" customFormat="1" ht="5.25" customHeight="1">
      <c r="B5" s="226"/>
      <c r="C5" s="229"/>
      <c r="D5" s="229"/>
      <c r="E5" s="229"/>
      <c r="F5" s="229"/>
      <c r="G5" s="229"/>
      <c r="H5" s="229"/>
      <c r="I5" s="229"/>
      <c r="J5" s="229"/>
      <c r="K5" s="228"/>
    </row>
    <row r="6" spans="2:11" customFormat="1" ht="15" customHeight="1">
      <c r="B6" s="226"/>
      <c r="C6" s="230" t="s">
        <v>495</v>
      </c>
      <c r="D6" s="230"/>
      <c r="E6" s="230"/>
      <c r="F6" s="230"/>
      <c r="G6" s="230"/>
      <c r="H6" s="230"/>
      <c r="I6" s="230"/>
      <c r="J6" s="230"/>
      <c r="K6" s="228"/>
    </row>
    <row r="7" spans="2:11" customFormat="1" ht="15" customHeight="1">
      <c r="B7" s="231"/>
      <c r="C7" s="230" t="s">
        <v>496</v>
      </c>
      <c r="D7" s="230"/>
      <c r="E7" s="230"/>
      <c r="F7" s="230"/>
      <c r="G7" s="230"/>
      <c r="H7" s="230"/>
      <c r="I7" s="230"/>
      <c r="J7" s="230"/>
      <c r="K7" s="228"/>
    </row>
    <row r="8" spans="2:11" customFormat="1" ht="12.75" customHeight="1">
      <c r="B8" s="231"/>
      <c r="C8" s="232"/>
      <c r="D8" s="232"/>
      <c r="E8" s="232"/>
      <c r="F8" s="232"/>
      <c r="G8" s="232"/>
      <c r="H8" s="232"/>
      <c r="I8" s="232"/>
      <c r="J8" s="232"/>
      <c r="K8" s="228"/>
    </row>
    <row r="9" spans="2:11" customFormat="1" ht="15" customHeight="1">
      <c r="B9" s="231"/>
      <c r="C9" s="230" t="s">
        <v>497</v>
      </c>
      <c r="D9" s="230"/>
      <c r="E9" s="230"/>
      <c r="F9" s="230"/>
      <c r="G9" s="230"/>
      <c r="H9" s="230"/>
      <c r="I9" s="230"/>
      <c r="J9" s="230"/>
      <c r="K9" s="228"/>
    </row>
    <row r="10" spans="2:11" customFormat="1" ht="15" customHeight="1">
      <c r="B10" s="231"/>
      <c r="C10" s="232"/>
      <c r="D10" s="230" t="s">
        <v>498</v>
      </c>
      <c r="E10" s="230"/>
      <c r="F10" s="230"/>
      <c r="G10" s="230"/>
      <c r="H10" s="230"/>
      <c r="I10" s="230"/>
      <c r="J10" s="230"/>
      <c r="K10" s="228"/>
    </row>
    <row r="11" spans="2:11" customFormat="1" ht="15" customHeight="1">
      <c r="B11" s="231"/>
      <c r="C11" s="233"/>
      <c r="D11" s="230" t="s">
        <v>499</v>
      </c>
      <c r="E11" s="230"/>
      <c r="F11" s="230"/>
      <c r="G11" s="230"/>
      <c r="H11" s="230"/>
      <c r="I11" s="230"/>
      <c r="J11" s="230"/>
      <c r="K11" s="228"/>
    </row>
    <row r="12" spans="2:11" customFormat="1" ht="15" customHeight="1">
      <c r="B12" s="231"/>
      <c r="C12" s="233"/>
      <c r="D12" s="232"/>
      <c r="E12" s="232"/>
      <c r="F12" s="232"/>
      <c r="G12" s="232"/>
      <c r="H12" s="232"/>
      <c r="I12" s="232"/>
      <c r="J12" s="232"/>
      <c r="K12" s="228"/>
    </row>
    <row r="13" spans="2:11" customFormat="1" ht="15" customHeight="1">
      <c r="B13" s="231"/>
      <c r="C13" s="233"/>
      <c r="D13" s="234" t="s">
        <v>500</v>
      </c>
      <c r="E13" s="232"/>
      <c r="F13" s="232"/>
      <c r="G13" s="232"/>
      <c r="H13" s="232"/>
      <c r="I13" s="232"/>
      <c r="J13" s="232"/>
      <c r="K13" s="228"/>
    </row>
    <row r="14" spans="2:11" customFormat="1" ht="12.75" customHeight="1">
      <c r="B14" s="231"/>
      <c r="C14" s="233"/>
      <c r="D14" s="233"/>
      <c r="E14" s="233"/>
      <c r="F14" s="233"/>
      <c r="G14" s="233"/>
      <c r="H14" s="233"/>
      <c r="I14" s="233"/>
      <c r="J14" s="233"/>
      <c r="K14" s="228"/>
    </row>
    <row r="15" spans="2:11" customFormat="1" ht="15" customHeight="1">
      <c r="B15" s="231"/>
      <c r="C15" s="233"/>
      <c r="D15" s="230" t="s">
        <v>501</v>
      </c>
      <c r="E15" s="230"/>
      <c r="F15" s="230"/>
      <c r="G15" s="230"/>
      <c r="H15" s="230"/>
      <c r="I15" s="230"/>
      <c r="J15" s="230"/>
      <c r="K15" s="228"/>
    </row>
    <row r="16" spans="2:11" customFormat="1" ht="15" customHeight="1">
      <c r="B16" s="231"/>
      <c r="C16" s="233"/>
      <c r="D16" s="230" t="s">
        <v>502</v>
      </c>
      <c r="E16" s="230"/>
      <c r="F16" s="230"/>
      <c r="G16" s="230"/>
      <c r="H16" s="230"/>
      <c r="I16" s="230"/>
      <c r="J16" s="230"/>
      <c r="K16" s="228"/>
    </row>
    <row r="17" spans="2:11" customFormat="1" ht="15" customHeight="1">
      <c r="B17" s="231"/>
      <c r="C17" s="233"/>
      <c r="D17" s="230" t="s">
        <v>503</v>
      </c>
      <c r="E17" s="230"/>
      <c r="F17" s="230"/>
      <c r="G17" s="230"/>
      <c r="H17" s="230"/>
      <c r="I17" s="230"/>
      <c r="J17" s="230"/>
      <c r="K17" s="228"/>
    </row>
    <row r="18" spans="2:11" customFormat="1" ht="15" customHeight="1">
      <c r="B18" s="231"/>
      <c r="C18" s="233"/>
      <c r="D18" s="233"/>
      <c r="E18" s="235" t="s">
        <v>82</v>
      </c>
      <c r="F18" s="230" t="s">
        <v>504</v>
      </c>
      <c r="G18" s="230"/>
      <c r="H18" s="230"/>
      <c r="I18" s="230"/>
      <c r="J18" s="230"/>
      <c r="K18" s="228"/>
    </row>
    <row r="19" spans="2:11" customFormat="1" ht="15" customHeight="1">
      <c r="B19" s="231"/>
      <c r="C19" s="233"/>
      <c r="D19" s="233"/>
      <c r="E19" s="235" t="s">
        <v>505</v>
      </c>
      <c r="F19" s="230" t="s">
        <v>506</v>
      </c>
      <c r="G19" s="230"/>
      <c r="H19" s="230"/>
      <c r="I19" s="230"/>
      <c r="J19" s="230"/>
      <c r="K19" s="228"/>
    </row>
    <row r="20" spans="2:11" customFormat="1" ht="15" customHeight="1">
      <c r="B20" s="231"/>
      <c r="C20" s="233"/>
      <c r="D20" s="233"/>
      <c r="E20" s="235" t="s">
        <v>507</v>
      </c>
      <c r="F20" s="230" t="s">
        <v>508</v>
      </c>
      <c r="G20" s="230"/>
      <c r="H20" s="230"/>
      <c r="I20" s="230"/>
      <c r="J20" s="230"/>
      <c r="K20" s="228"/>
    </row>
    <row r="21" spans="2:11" customFormat="1" ht="15" customHeight="1">
      <c r="B21" s="231"/>
      <c r="C21" s="233"/>
      <c r="D21" s="233"/>
      <c r="E21" s="235" t="s">
        <v>509</v>
      </c>
      <c r="F21" s="230" t="s">
        <v>510</v>
      </c>
      <c r="G21" s="230"/>
      <c r="H21" s="230"/>
      <c r="I21" s="230"/>
      <c r="J21" s="230"/>
      <c r="K21" s="228"/>
    </row>
    <row r="22" spans="2:11" customFormat="1" ht="15" customHeight="1">
      <c r="B22" s="231"/>
      <c r="C22" s="233"/>
      <c r="D22" s="233"/>
      <c r="E22" s="235" t="s">
        <v>511</v>
      </c>
      <c r="F22" s="230" t="s">
        <v>512</v>
      </c>
      <c r="G22" s="230"/>
      <c r="H22" s="230"/>
      <c r="I22" s="230"/>
      <c r="J22" s="230"/>
      <c r="K22" s="228"/>
    </row>
    <row r="23" spans="2:11" customFormat="1" ht="15" customHeight="1">
      <c r="B23" s="231"/>
      <c r="C23" s="233"/>
      <c r="D23" s="233"/>
      <c r="E23" s="235" t="s">
        <v>513</v>
      </c>
      <c r="F23" s="230" t="s">
        <v>514</v>
      </c>
      <c r="G23" s="230"/>
      <c r="H23" s="230"/>
      <c r="I23" s="230"/>
      <c r="J23" s="230"/>
      <c r="K23" s="228"/>
    </row>
    <row r="24" spans="2:11" customFormat="1" ht="12.75" customHeight="1">
      <c r="B24" s="231"/>
      <c r="C24" s="233"/>
      <c r="D24" s="233"/>
      <c r="E24" s="233"/>
      <c r="F24" s="233"/>
      <c r="G24" s="233"/>
      <c r="H24" s="233"/>
      <c r="I24" s="233"/>
      <c r="J24" s="233"/>
      <c r="K24" s="228"/>
    </row>
    <row r="25" spans="2:11" customFormat="1" ht="15" customHeight="1">
      <c r="B25" s="231"/>
      <c r="C25" s="230" t="s">
        <v>515</v>
      </c>
      <c r="D25" s="230"/>
      <c r="E25" s="230"/>
      <c r="F25" s="230"/>
      <c r="G25" s="230"/>
      <c r="H25" s="230"/>
      <c r="I25" s="230"/>
      <c r="J25" s="230"/>
      <c r="K25" s="228"/>
    </row>
    <row r="26" spans="2:11" customFormat="1" ht="15" customHeight="1">
      <c r="B26" s="231"/>
      <c r="C26" s="230" t="s">
        <v>516</v>
      </c>
      <c r="D26" s="230"/>
      <c r="E26" s="230"/>
      <c r="F26" s="230"/>
      <c r="G26" s="230"/>
      <c r="H26" s="230"/>
      <c r="I26" s="230"/>
      <c r="J26" s="230"/>
      <c r="K26" s="228"/>
    </row>
    <row r="27" spans="2:11" customFormat="1" ht="15" customHeight="1">
      <c r="B27" s="231"/>
      <c r="C27" s="232"/>
      <c r="D27" s="230" t="s">
        <v>517</v>
      </c>
      <c r="E27" s="230"/>
      <c r="F27" s="230"/>
      <c r="G27" s="230"/>
      <c r="H27" s="230"/>
      <c r="I27" s="230"/>
      <c r="J27" s="230"/>
      <c r="K27" s="228"/>
    </row>
    <row r="28" spans="2:11" customFormat="1" ht="15" customHeight="1">
      <c r="B28" s="231"/>
      <c r="C28" s="233"/>
      <c r="D28" s="230" t="s">
        <v>518</v>
      </c>
      <c r="E28" s="230"/>
      <c r="F28" s="230"/>
      <c r="G28" s="230"/>
      <c r="H28" s="230"/>
      <c r="I28" s="230"/>
      <c r="J28" s="230"/>
      <c r="K28" s="228"/>
    </row>
    <row r="29" spans="2:11" customFormat="1" ht="12.75" customHeight="1">
      <c r="B29" s="231"/>
      <c r="C29" s="233"/>
      <c r="D29" s="233"/>
      <c r="E29" s="233"/>
      <c r="F29" s="233"/>
      <c r="G29" s="233"/>
      <c r="H29" s="233"/>
      <c r="I29" s="233"/>
      <c r="J29" s="233"/>
      <c r="K29" s="228"/>
    </row>
    <row r="30" spans="2:11" customFormat="1" ht="15" customHeight="1">
      <c r="B30" s="231"/>
      <c r="C30" s="233"/>
      <c r="D30" s="230" t="s">
        <v>519</v>
      </c>
      <c r="E30" s="230"/>
      <c r="F30" s="230"/>
      <c r="G30" s="230"/>
      <c r="H30" s="230"/>
      <c r="I30" s="230"/>
      <c r="J30" s="230"/>
      <c r="K30" s="228"/>
    </row>
    <row r="31" spans="2:11" customFormat="1" ht="15" customHeight="1">
      <c r="B31" s="231"/>
      <c r="C31" s="233"/>
      <c r="D31" s="230" t="s">
        <v>520</v>
      </c>
      <c r="E31" s="230"/>
      <c r="F31" s="230"/>
      <c r="G31" s="230"/>
      <c r="H31" s="230"/>
      <c r="I31" s="230"/>
      <c r="J31" s="230"/>
      <c r="K31" s="228"/>
    </row>
    <row r="32" spans="2:11" customFormat="1" ht="12.75" customHeight="1">
      <c r="B32" s="231"/>
      <c r="C32" s="233"/>
      <c r="D32" s="233"/>
      <c r="E32" s="233"/>
      <c r="F32" s="233"/>
      <c r="G32" s="233"/>
      <c r="H32" s="233"/>
      <c r="I32" s="233"/>
      <c r="J32" s="233"/>
      <c r="K32" s="228"/>
    </row>
    <row r="33" spans="2:11" customFormat="1" ht="15" customHeight="1">
      <c r="B33" s="231"/>
      <c r="C33" s="233"/>
      <c r="D33" s="230" t="s">
        <v>521</v>
      </c>
      <c r="E33" s="230"/>
      <c r="F33" s="230"/>
      <c r="G33" s="230"/>
      <c r="H33" s="230"/>
      <c r="I33" s="230"/>
      <c r="J33" s="230"/>
      <c r="K33" s="228"/>
    </row>
    <row r="34" spans="2:11" customFormat="1" ht="15" customHeight="1">
      <c r="B34" s="231"/>
      <c r="C34" s="233"/>
      <c r="D34" s="230" t="s">
        <v>522</v>
      </c>
      <c r="E34" s="230"/>
      <c r="F34" s="230"/>
      <c r="G34" s="230"/>
      <c r="H34" s="230"/>
      <c r="I34" s="230"/>
      <c r="J34" s="230"/>
      <c r="K34" s="228"/>
    </row>
    <row r="35" spans="2:11" customFormat="1" ht="15" customHeight="1">
      <c r="B35" s="231"/>
      <c r="C35" s="233"/>
      <c r="D35" s="230" t="s">
        <v>523</v>
      </c>
      <c r="E35" s="230"/>
      <c r="F35" s="230"/>
      <c r="G35" s="230"/>
      <c r="H35" s="230"/>
      <c r="I35" s="230"/>
      <c r="J35" s="230"/>
      <c r="K35" s="228"/>
    </row>
    <row r="36" spans="2:11" customFormat="1" ht="15" customHeight="1">
      <c r="B36" s="231"/>
      <c r="C36" s="233"/>
      <c r="D36" s="232"/>
      <c r="E36" s="234" t="s">
        <v>110</v>
      </c>
      <c r="F36" s="232"/>
      <c r="G36" s="230" t="s">
        <v>524</v>
      </c>
      <c r="H36" s="230"/>
      <c r="I36" s="230"/>
      <c r="J36" s="230"/>
      <c r="K36" s="228"/>
    </row>
    <row r="37" spans="2:11" customFormat="1" ht="30.75" customHeight="1">
      <c r="B37" s="231"/>
      <c r="C37" s="233"/>
      <c r="D37" s="232"/>
      <c r="E37" s="234" t="s">
        <v>525</v>
      </c>
      <c r="F37" s="232"/>
      <c r="G37" s="230" t="s">
        <v>526</v>
      </c>
      <c r="H37" s="230"/>
      <c r="I37" s="230"/>
      <c r="J37" s="230"/>
      <c r="K37" s="228"/>
    </row>
    <row r="38" spans="2:11" customFormat="1" ht="15" customHeight="1">
      <c r="B38" s="231"/>
      <c r="C38" s="233"/>
      <c r="D38" s="232"/>
      <c r="E38" s="234" t="s">
        <v>56</v>
      </c>
      <c r="F38" s="232"/>
      <c r="G38" s="230" t="s">
        <v>527</v>
      </c>
      <c r="H38" s="230"/>
      <c r="I38" s="230"/>
      <c r="J38" s="230"/>
      <c r="K38" s="228"/>
    </row>
    <row r="39" spans="2:11" customFormat="1" ht="15" customHeight="1">
      <c r="B39" s="231"/>
      <c r="C39" s="233"/>
      <c r="D39" s="232"/>
      <c r="E39" s="234" t="s">
        <v>57</v>
      </c>
      <c r="F39" s="232"/>
      <c r="G39" s="230" t="s">
        <v>528</v>
      </c>
      <c r="H39" s="230"/>
      <c r="I39" s="230"/>
      <c r="J39" s="230"/>
      <c r="K39" s="228"/>
    </row>
    <row r="40" spans="2:11" customFormat="1" ht="15" customHeight="1">
      <c r="B40" s="231"/>
      <c r="C40" s="233"/>
      <c r="D40" s="232"/>
      <c r="E40" s="234" t="s">
        <v>111</v>
      </c>
      <c r="F40" s="232"/>
      <c r="G40" s="230" t="s">
        <v>529</v>
      </c>
      <c r="H40" s="230"/>
      <c r="I40" s="230"/>
      <c r="J40" s="230"/>
      <c r="K40" s="228"/>
    </row>
    <row r="41" spans="2:11" customFormat="1" ht="15" customHeight="1">
      <c r="B41" s="231"/>
      <c r="C41" s="233"/>
      <c r="D41" s="232"/>
      <c r="E41" s="234" t="s">
        <v>112</v>
      </c>
      <c r="F41" s="232"/>
      <c r="G41" s="230" t="s">
        <v>530</v>
      </c>
      <c r="H41" s="230"/>
      <c r="I41" s="230"/>
      <c r="J41" s="230"/>
      <c r="K41" s="228"/>
    </row>
    <row r="42" spans="2:11" customFormat="1" ht="15" customHeight="1">
      <c r="B42" s="231"/>
      <c r="C42" s="233"/>
      <c r="D42" s="232"/>
      <c r="E42" s="234" t="s">
        <v>531</v>
      </c>
      <c r="F42" s="232"/>
      <c r="G42" s="230" t="s">
        <v>532</v>
      </c>
      <c r="H42" s="230"/>
      <c r="I42" s="230"/>
      <c r="J42" s="230"/>
      <c r="K42" s="228"/>
    </row>
    <row r="43" spans="2:11" customFormat="1" ht="15" customHeight="1">
      <c r="B43" s="231"/>
      <c r="C43" s="233"/>
      <c r="D43" s="232"/>
      <c r="E43" s="234"/>
      <c r="F43" s="232"/>
      <c r="G43" s="230" t="s">
        <v>533</v>
      </c>
      <c r="H43" s="230"/>
      <c r="I43" s="230"/>
      <c r="J43" s="230"/>
      <c r="K43" s="228"/>
    </row>
    <row r="44" spans="2:11" customFormat="1" ht="15" customHeight="1">
      <c r="B44" s="231"/>
      <c r="C44" s="233"/>
      <c r="D44" s="232"/>
      <c r="E44" s="234" t="s">
        <v>534</v>
      </c>
      <c r="F44" s="232"/>
      <c r="G44" s="230" t="s">
        <v>535</v>
      </c>
      <c r="H44" s="230"/>
      <c r="I44" s="230"/>
      <c r="J44" s="230"/>
      <c r="K44" s="228"/>
    </row>
    <row r="45" spans="2:11" customFormat="1" ht="15" customHeight="1">
      <c r="B45" s="231"/>
      <c r="C45" s="233"/>
      <c r="D45" s="232"/>
      <c r="E45" s="234" t="s">
        <v>114</v>
      </c>
      <c r="F45" s="232"/>
      <c r="G45" s="230" t="s">
        <v>536</v>
      </c>
      <c r="H45" s="230"/>
      <c r="I45" s="230"/>
      <c r="J45" s="230"/>
      <c r="K45" s="228"/>
    </row>
    <row r="46" spans="2:11" customFormat="1" ht="12.75" customHeight="1">
      <c r="B46" s="231"/>
      <c r="C46" s="233"/>
      <c r="D46" s="232"/>
      <c r="E46" s="232"/>
      <c r="F46" s="232"/>
      <c r="G46" s="232"/>
      <c r="H46" s="232"/>
      <c r="I46" s="232"/>
      <c r="J46" s="232"/>
      <c r="K46" s="228"/>
    </row>
    <row r="47" spans="2:11" customFormat="1" ht="15" customHeight="1">
      <c r="B47" s="231"/>
      <c r="C47" s="233"/>
      <c r="D47" s="230" t="s">
        <v>537</v>
      </c>
      <c r="E47" s="230"/>
      <c r="F47" s="230"/>
      <c r="G47" s="230"/>
      <c r="H47" s="230"/>
      <c r="I47" s="230"/>
      <c r="J47" s="230"/>
      <c r="K47" s="228"/>
    </row>
    <row r="48" spans="2:11" customFormat="1" ht="15" customHeight="1">
      <c r="B48" s="231"/>
      <c r="C48" s="233"/>
      <c r="D48" s="233"/>
      <c r="E48" s="230" t="s">
        <v>538</v>
      </c>
      <c r="F48" s="230"/>
      <c r="G48" s="230"/>
      <c r="H48" s="230"/>
      <c r="I48" s="230"/>
      <c r="J48" s="230"/>
      <c r="K48" s="228"/>
    </row>
    <row r="49" spans="2:11" customFormat="1" ht="15" customHeight="1">
      <c r="B49" s="231"/>
      <c r="C49" s="233"/>
      <c r="D49" s="233"/>
      <c r="E49" s="230" t="s">
        <v>539</v>
      </c>
      <c r="F49" s="230"/>
      <c r="G49" s="230"/>
      <c r="H49" s="230"/>
      <c r="I49" s="230"/>
      <c r="J49" s="230"/>
      <c r="K49" s="228"/>
    </row>
    <row r="50" spans="2:11" customFormat="1" ht="15" customHeight="1">
      <c r="B50" s="231"/>
      <c r="C50" s="233"/>
      <c r="D50" s="233"/>
      <c r="E50" s="230" t="s">
        <v>540</v>
      </c>
      <c r="F50" s="230"/>
      <c r="G50" s="230"/>
      <c r="H50" s="230"/>
      <c r="I50" s="230"/>
      <c r="J50" s="230"/>
      <c r="K50" s="228"/>
    </row>
    <row r="51" spans="2:11" customFormat="1" ht="15" customHeight="1">
      <c r="B51" s="231"/>
      <c r="C51" s="233"/>
      <c r="D51" s="230" t="s">
        <v>541</v>
      </c>
      <c r="E51" s="230"/>
      <c r="F51" s="230"/>
      <c r="G51" s="230"/>
      <c r="H51" s="230"/>
      <c r="I51" s="230"/>
      <c r="J51" s="230"/>
      <c r="K51" s="228"/>
    </row>
    <row r="52" spans="2:11" customFormat="1" ht="25.5" customHeight="1">
      <c r="B52" s="226"/>
      <c r="C52" s="227" t="s">
        <v>542</v>
      </c>
      <c r="D52" s="227"/>
      <c r="E52" s="227"/>
      <c r="F52" s="227"/>
      <c r="G52" s="227"/>
      <c r="H52" s="227"/>
      <c r="I52" s="227"/>
      <c r="J52" s="227"/>
      <c r="K52" s="228"/>
    </row>
    <row r="53" spans="2:11" customFormat="1" ht="5.25" customHeight="1">
      <c r="B53" s="226"/>
      <c r="C53" s="229"/>
      <c r="D53" s="229"/>
      <c r="E53" s="229"/>
      <c r="F53" s="229"/>
      <c r="G53" s="229"/>
      <c r="H53" s="229"/>
      <c r="I53" s="229"/>
      <c r="J53" s="229"/>
      <c r="K53" s="228"/>
    </row>
    <row r="54" spans="2:11" customFormat="1" ht="15" customHeight="1">
      <c r="B54" s="226"/>
      <c r="C54" s="230" t="s">
        <v>543</v>
      </c>
      <c r="D54" s="230"/>
      <c r="E54" s="230"/>
      <c r="F54" s="230"/>
      <c r="G54" s="230"/>
      <c r="H54" s="230"/>
      <c r="I54" s="230"/>
      <c r="J54" s="230"/>
      <c r="K54" s="228"/>
    </row>
    <row r="55" spans="2:11" customFormat="1" ht="15" customHeight="1">
      <c r="B55" s="226"/>
      <c r="C55" s="230" t="s">
        <v>544</v>
      </c>
      <c r="D55" s="230"/>
      <c r="E55" s="230"/>
      <c r="F55" s="230"/>
      <c r="G55" s="230"/>
      <c r="H55" s="230"/>
      <c r="I55" s="230"/>
      <c r="J55" s="230"/>
      <c r="K55" s="228"/>
    </row>
    <row r="56" spans="2:11" customFormat="1" ht="12.75" customHeight="1">
      <c r="B56" s="226"/>
      <c r="C56" s="232"/>
      <c r="D56" s="232"/>
      <c r="E56" s="232"/>
      <c r="F56" s="232"/>
      <c r="G56" s="232"/>
      <c r="H56" s="232"/>
      <c r="I56" s="232"/>
      <c r="J56" s="232"/>
      <c r="K56" s="228"/>
    </row>
    <row r="57" spans="2:11" customFormat="1" ht="15" customHeight="1">
      <c r="B57" s="226"/>
      <c r="C57" s="230" t="s">
        <v>545</v>
      </c>
      <c r="D57" s="230"/>
      <c r="E57" s="230"/>
      <c r="F57" s="230"/>
      <c r="G57" s="230"/>
      <c r="H57" s="230"/>
      <c r="I57" s="230"/>
      <c r="J57" s="230"/>
      <c r="K57" s="228"/>
    </row>
    <row r="58" spans="2:11" customFormat="1" ht="15" customHeight="1">
      <c r="B58" s="226"/>
      <c r="C58" s="233"/>
      <c r="D58" s="230" t="s">
        <v>546</v>
      </c>
      <c r="E58" s="230"/>
      <c r="F58" s="230"/>
      <c r="G58" s="230"/>
      <c r="H58" s="230"/>
      <c r="I58" s="230"/>
      <c r="J58" s="230"/>
      <c r="K58" s="228"/>
    </row>
    <row r="59" spans="2:11" customFormat="1" ht="15" customHeight="1">
      <c r="B59" s="226"/>
      <c r="C59" s="233"/>
      <c r="D59" s="230" t="s">
        <v>547</v>
      </c>
      <c r="E59" s="230"/>
      <c r="F59" s="230"/>
      <c r="G59" s="230"/>
      <c r="H59" s="230"/>
      <c r="I59" s="230"/>
      <c r="J59" s="230"/>
      <c r="K59" s="228"/>
    </row>
    <row r="60" spans="2:11" customFormat="1" ht="15" customHeight="1">
      <c r="B60" s="226"/>
      <c r="C60" s="233"/>
      <c r="D60" s="230" t="s">
        <v>548</v>
      </c>
      <c r="E60" s="230"/>
      <c r="F60" s="230"/>
      <c r="G60" s="230"/>
      <c r="H60" s="230"/>
      <c r="I60" s="230"/>
      <c r="J60" s="230"/>
      <c r="K60" s="228"/>
    </row>
    <row r="61" spans="2:11" customFormat="1" ht="15" customHeight="1">
      <c r="B61" s="226"/>
      <c r="C61" s="233"/>
      <c r="D61" s="230" t="s">
        <v>549</v>
      </c>
      <c r="E61" s="230"/>
      <c r="F61" s="230"/>
      <c r="G61" s="230"/>
      <c r="H61" s="230"/>
      <c r="I61" s="230"/>
      <c r="J61" s="230"/>
      <c r="K61" s="228"/>
    </row>
    <row r="62" spans="2:11" customFormat="1" ht="15" customHeight="1">
      <c r="B62" s="226"/>
      <c r="C62" s="233"/>
      <c r="D62" s="236" t="s">
        <v>550</v>
      </c>
      <c r="E62" s="236"/>
      <c r="F62" s="236"/>
      <c r="G62" s="236"/>
      <c r="H62" s="236"/>
      <c r="I62" s="236"/>
      <c r="J62" s="236"/>
      <c r="K62" s="228"/>
    </row>
    <row r="63" spans="2:11" customFormat="1" ht="15" customHeight="1">
      <c r="B63" s="226"/>
      <c r="C63" s="233"/>
      <c r="D63" s="230" t="s">
        <v>551</v>
      </c>
      <c r="E63" s="230"/>
      <c r="F63" s="230"/>
      <c r="G63" s="230"/>
      <c r="H63" s="230"/>
      <c r="I63" s="230"/>
      <c r="J63" s="230"/>
      <c r="K63" s="228"/>
    </row>
    <row r="64" spans="2:11" customFormat="1" ht="12.75" customHeight="1">
      <c r="B64" s="226"/>
      <c r="C64" s="233"/>
      <c r="D64" s="233"/>
      <c r="E64" s="237"/>
      <c r="F64" s="233"/>
      <c r="G64" s="233"/>
      <c r="H64" s="233"/>
      <c r="I64" s="233"/>
      <c r="J64" s="233"/>
      <c r="K64" s="228"/>
    </row>
    <row r="65" spans="2:11" customFormat="1" ht="15" customHeight="1">
      <c r="B65" s="226"/>
      <c r="C65" s="233"/>
      <c r="D65" s="230" t="s">
        <v>552</v>
      </c>
      <c r="E65" s="230"/>
      <c r="F65" s="230"/>
      <c r="G65" s="230"/>
      <c r="H65" s="230"/>
      <c r="I65" s="230"/>
      <c r="J65" s="230"/>
      <c r="K65" s="228"/>
    </row>
    <row r="66" spans="2:11" customFormat="1" ht="15" customHeight="1">
      <c r="B66" s="226"/>
      <c r="C66" s="233"/>
      <c r="D66" s="236" t="s">
        <v>553</v>
      </c>
      <c r="E66" s="236"/>
      <c r="F66" s="236"/>
      <c r="G66" s="236"/>
      <c r="H66" s="236"/>
      <c r="I66" s="236"/>
      <c r="J66" s="236"/>
      <c r="K66" s="228"/>
    </row>
    <row r="67" spans="2:11" customFormat="1" ht="15" customHeight="1">
      <c r="B67" s="226"/>
      <c r="C67" s="233"/>
      <c r="D67" s="230" t="s">
        <v>554</v>
      </c>
      <c r="E67" s="230"/>
      <c r="F67" s="230"/>
      <c r="G67" s="230"/>
      <c r="H67" s="230"/>
      <c r="I67" s="230"/>
      <c r="J67" s="230"/>
      <c r="K67" s="228"/>
    </row>
    <row r="68" spans="2:11" customFormat="1" ht="15" customHeight="1">
      <c r="B68" s="226"/>
      <c r="C68" s="233"/>
      <c r="D68" s="230" t="s">
        <v>555</v>
      </c>
      <c r="E68" s="230"/>
      <c r="F68" s="230"/>
      <c r="G68" s="230"/>
      <c r="H68" s="230"/>
      <c r="I68" s="230"/>
      <c r="J68" s="230"/>
      <c r="K68" s="228"/>
    </row>
    <row r="69" spans="2:11" customFormat="1" ht="15" customHeight="1">
      <c r="B69" s="226"/>
      <c r="C69" s="233"/>
      <c r="D69" s="230" t="s">
        <v>556</v>
      </c>
      <c r="E69" s="230"/>
      <c r="F69" s="230"/>
      <c r="G69" s="230"/>
      <c r="H69" s="230"/>
      <c r="I69" s="230"/>
      <c r="J69" s="230"/>
      <c r="K69" s="228"/>
    </row>
    <row r="70" spans="2:11" customFormat="1" ht="15" customHeight="1">
      <c r="B70" s="226"/>
      <c r="C70" s="233"/>
      <c r="D70" s="230" t="s">
        <v>557</v>
      </c>
      <c r="E70" s="230"/>
      <c r="F70" s="230"/>
      <c r="G70" s="230"/>
      <c r="H70" s="230"/>
      <c r="I70" s="230"/>
      <c r="J70" s="230"/>
      <c r="K70" s="228"/>
    </row>
    <row r="71" spans="2:11" customFormat="1" ht="12.75" customHeight="1">
      <c r="B71" s="238"/>
      <c r="C71" s="239"/>
      <c r="D71" s="239"/>
      <c r="E71" s="239"/>
      <c r="F71" s="239"/>
      <c r="G71" s="239"/>
      <c r="H71" s="239"/>
      <c r="I71" s="239"/>
      <c r="J71" s="239"/>
      <c r="K71" s="240"/>
    </row>
    <row r="72" spans="2:11" customFormat="1" ht="18.75" customHeight="1">
      <c r="B72" s="241"/>
      <c r="C72" s="241"/>
      <c r="D72" s="241"/>
      <c r="E72" s="241"/>
      <c r="F72" s="241"/>
      <c r="G72" s="241"/>
      <c r="H72" s="241"/>
      <c r="I72" s="241"/>
      <c r="J72" s="241"/>
      <c r="K72" s="241"/>
    </row>
    <row r="73" spans="2:11" customFormat="1" ht="18.75" customHeight="1">
      <c r="B73" s="241"/>
      <c r="C73" s="241"/>
      <c r="D73" s="241"/>
      <c r="E73" s="241"/>
      <c r="F73" s="241"/>
      <c r="G73" s="241"/>
      <c r="H73" s="241"/>
      <c r="I73" s="241"/>
      <c r="J73" s="241"/>
      <c r="K73" s="241"/>
    </row>
    <row r="74" spans="2:11" customFormat="1" ht="7.5" customHeight="1">
      <c r="B74" s="242"/>
      <c r="C74" s="243"/>
      <c r="D74" s="243"/>
      <c r="E74" s="243"/>
      <c r="F74" s="243"/>
      <c r="G74" s="243"/>
      <c r="H74" s="243"/>
      <c r="I74" s="243"/>
      <c r="J74" s="243"/>
      <c r="K74" s="244"/>
    </row>
    <row r="75" spans="2:11" customFormat="1" ht="45" customHeight="1">
      <c r="B75" s="245"/>
      <c r="C75" s="246" t="s">
        <v>558</v>
      </c>
      <c r="D75" s="246"/>
      <c r="E75" s="246"/>
      <c r="F75" s="246"/>
      <c r="G75" s="246"/>
      <c r="H75" s="246"/>
      <c r="I75" s="246"/>
      <c r="J75" s="246"/>
      <c r="K75" s="247"/>
    </row>
    <row r="76" spans="2:11" customFormat="1" ht="17.25" customHeight="1">
      <c r="B76" s="245"/>
      <c r="C76" s="248" t="s">
        <v>559</v>
      </c>
      <c r="D76" s="248"/>
      <c r="E76" s="248"/>
      <c r="F76" s="248" t="s">
        <v>560</v>
      </c>
      <c r="G76" s="249"/>
      <c r="H76" s="248" t="s">
        <v>57</v>
      </c>
      <c r="I76" s="248" t="s">
        <v>60</v>
      </c>
      <c r="J76" s="248" t="s">
        <v>561</v>
      </c>
      <c r="K76" s="247"/>
    </row>
    <row r="77" spans="2:11" customFormat="1" ht="17.25" customHeight="1">
      <c r="B77" s="245"/>
      <c r="C77" s="250" t="s">
        <v>562</v>
      </c>
      <c r="D77" s="250"/>
      <c r="E77" s="250"/>
      <c r="F77" s="251" t="s">
        <v>563</v>
      </c>
      <c r="G77" s="252"/>
      <c r="H77" s="250"/>
      <c r="I77" s="250"/>
      <c r="J77" s="250" t="s">
        <v>564</v>
      </c>
      <c r="K77" s="247"/>
    </row>
    <row r="78" spans="2:11" customFormat="1" ht="5.25" customHeight="1">
      <c r="B78" s="245"/>
      <c r="C78" s="253"/>
      <c r="D78" s="253"/>
      <c r="E78" s="253"/>
      <c r="F78" s="253"/>
      <c r="G78" s="254"/>
      <c r="H78" s="253"/>
      <c r="I78" s="253"/>
      <c r="J78" s="253"/>
      <c r="K78" s="247"/>
    </row>
    <row r="79" spans="2:11" customFormat="1" ht="15" customHeight="1">
      <c r="B79" s="245"/>
      <c r="C79" s="234" t="s">
        <v>56</v>
      </c>
      <c r="D79" s="255"/>
      <c r="E79" s="255"/>
      <c r="F79" s="256" t="s">
        <v>565</v>
      </c>
      <c r="G79" s="234"/>
      <c r="H79" s="234" t="s">
        <v>566</v>
      </c>
      <c r="I79" s="234" t="s">
        <v>567</v>
      </c>
      <c r="J79" s="234">
        <v>20</v>
      </c>
      <c r="K79" s="247"/>
    </row>
    <row r="80" spans="2:11" customFormat="1" ht="15" customHeight="1">
      <c r="B80" s="245"/>
      <c r="C80" s="234" t="s">
        <v>568</v>
      </c>
      <c r="D80" s="234"/>
      <c r="E80" s="234"/>
      <c r="F80" s="256" t="s">
        <v>565</v>
      </c>
      <c r="G80" s="234"/>
      <c r="H80" s="234" t="s">
        <v>569</v>
      </c>
      <c r="I80" s="234" t="s">
        <v>567</v>
      </c>
      <c r="J80" s="234">
        <v>120</v>
      </c>
      <c r="K80" s="247"/>
    </row>
    <row r="81" spans="2:11" customFormat="1" ht="15" customHeight="1">
      <c r="B81" s="257"/>
      <c r="C81" s="234" t="s">
        <v>570</v>
      </c>
      <c r="D81" s="234"/>
      <c r="E81" s="234"/>
      <c r="F81" s="256" t="s">
        <v>571</v>
      </c>
      <c r="G81" s="234"/>
      <c r="H81" s="234" t="s">
        <v>572</v>
      </c>
      <c r="I81" s="234" t="s">
        <v>567</v>
      </c>
      <c r="J81" s="234">
        <v>50</v>
      </c>
      <c r="K81" s="247"/>
    </row>
    <row r="82" spans="2:11" customFormat="1" ht="15" customHeight="1">
      <c r="B82" s="257"/>
      <c r="C82" s="234" t="s">
        <v>573</v>
      </c>
      <c r="D82" s="234"/>
      <c r="E82" s="234"/>
      <c r="F82" s="256" t="s">
        <v>565</v>
      </c>
      <c r="G82" s="234"/>
      <c r="H82" s="234" t="s">
        <v>574</v>
      </c>
      <c r="I82" s="234" t="s">
        <v>575</v>
      </c>
      <c r="J82" s="234"/>
      <c r="K82" s="247"/>
    </row>
    <row r="83" spans="2:11" customFormat="1" ht="15" customHeight="1">
      <c r="B83" s="257"/>
      <c r="C83" s="234" t="s">
        <v>576</v>
      </c>
      <c r="D83" s="234"/>
      <c r="E83" s="234"/>
      <c r="F83" s="256" t="s">
        <v>571</v>
      </c>
      <c r="G83" s="234"/>
      <c r="H83" s="234" t="s">
        <v>577</v>
      </c>
      <c r="I83" s="234" t="s">
        <v>567</v>
      </c>
      <c r="J83" s="234">
        <v>15</v>
      </c>
      <c r="K83" s="247"/>
    </row>
    <row r="84" spans="2:11" customFormat="1" ht="15" customHeight="1">
      <c r="B84" s="257"/>
      <c r="C84" s="234" t="s">
        <v>578</v>
      </c>
      <c r="D84" s="234"/>
      <c r="E84" s="234"/>
      <c r="F84" s="256" t="s">
        <v>571</v>
      </c>
      <c r="G84" s="234"/>
      <c r="H84" s="234" t="s">
        <v>579</v>
      </c>
      <c r="I84" s="234" t="s">
        <v>567</v>
      </c>
      <c r="J84" s="234">
        <v>15</v>
      </c>
      <c r="K84" s="247"/>
    </row>
    <row r="85" spans="2:11" customFormat="1" ht="15" customHeight="1">
      <c r="B85" s="257"/>
      <c r="C85" s="234" t="s">
        <v>580</v>
      </c>
      <c r="D85" s="234"/>
      <c r="E85" s="234"/>
      <c r="F85" s="256" t="s">
        <v>571</v>
      </c>
      <c r="G85" s="234"/>
      <c r="H85" s="234" t="s">
        <v>581</v>
      </c>
      <c r="I85" s="234" t="s">
        <v>567</v>
      </c>
      <c r="J85" s="234">
        <v>20</v>
      </c>
      <c r="K85" s="247"/>
    </row>
    <row r="86" spans="2:11" customFormat="1" ht="15" customHeight="1">
      <c r="B86" s="257"/>
      <c r="C86" s="234" t="s">
        <v>582</v>
      </c>
      <c r="D86" s="234"/>
      <c r="E86" s="234"/>
      <c r="F86" s="256" t="s">
        <v>571</v>
      </c>
      <c r="G86" s="234"/>
      <c r="H86" s="234" t="s">
        <v>583</v>
      </c>
      <c r="I86" s="234" t="s">
        <v>567</v>
      </c>
      <c r="J86" s="234">
        <v>20</v>
      </c>
      <c r="K86" s="247"/>
    </row>
    <row r="87" spans="2:11" customFormat="1" ht="15" customHeight="1">
      <c r="B87" s="257"/>
      <c r="C87" s="234" t="s">
        <v>584</v>
      </c>
      <c r="D87" s="234"/>
      <c r="E87" s="234"/>
      <c r="F87" s="256" t="s">
        <v>571</v>
      </c>
      <c r="G87" s="234"/>
      <c r="H87" s="234" t="s">
        <v>585</v>
      </c>
      <c r="I87" s="234" t="s">
        <v>567</v>
      </c>
      <c r="J87" s="234">
        <v>50</v>
      </c>
      <c r="K87" s="247"/>
    </row>
    <row r="88" spans="2:11" customFormat="1" ht="15" customHeight="1">
      <c r="B88" s="257"/>
      <c r="C88" s="234" t="s">
        <v>586</v>
      </c>
      <c r="D88" s="234"/>
      <c r="E88" s="234"/>
      <c r="F88" s="256" t="s">
        <v>571</v>
      </c>
      <c r="G88" s="234"/>
      <c r="H88" s="234" t="s">
        <v>587</v>
      </c>
      <c r="I88" s="234" t="s">
        <v>567</v>
      </c>
      <c r="J88" s="234">
        <v>20</v>
      </c>
      <c r="K88" s="247"/>
    </row>
    <row r="89" spans="2:11" customFormat="1" ht="15" customHeight="1">
      <c r="B89" s="257"/>
      <c r="C89" s="234" t="s">
        <v>588</v>
      </c>
      <c r="D89" s="234"/>
      <c r="E89" s="234"/>
      <c r="F89" s="256" t="s">
        <v>571</v>
      </c>
      <c r="G89" s="234"/>
      <c r="H89" s="234" t="s">
        <v>589</v>
      </c>
      <c r="I89" s="234" t="s">
        <v>567</v>
      </c>
      <c r="J89" s="234">
        <v>20</v>
      </c>
      <c r="K89" s="247"/>
    </row>
    <row r="90" spans="2:11" customFormat="1" ht="15" customHeight="1">
      <c r="B90" s="257"/>
      <c r="C90" s="234" t="s">
        <v>53</v>
      </c>
      <c r="D90" s="234"/>
      <c r="E90" s="234"/>
      <c r="F90" s="256" t="s">
        <v>571</v>
      </c>
      <c r="G90" s="234"/>
      <c r="H90" s="234" t="s">
        <v>590</v>
      </c>
      <c r="I90" s="234" t="s">
        <v>567</v>
      </c>
      <c r="J90" s="234">
        <v>50</v>
      </c>
      <c r="K90" s="247"/>
    </row>
    <row r="91" spans="2:11" customFormat="1" ht="15" customHeight="1">
      <c r="B91" s="257"/>
      <c r="C91" s="234" t="s">
        <v>48</v>
      </c>
      <c r="D91" s="234"/>
      <c r="E91" s="234"/>
      <c r="F91" s="256" t="s">
        <v>571</v>
      </c>
      <c r="G91" s="234"/>
      <c r="H91" s="234" t="s">
        <v>48</v>
      </c>
      <c r="I91" s="234" t="s">
        <v>567</v>
      </c>
      <c r="J91" s="234">
        <v>50</v>
      </c>
      <c r="K91" s="247"/>
    </row>
    <row r="92" spans="2:11" customFormat="1" ht="15" customHeight="1">
      <c r="B92" s="257"/>
      <c r="C92" s="234" t="s">
        <v>591</v>
      </c>
      <c r="D92" s="234"/>
      <c r="E92" s="234"/>
      <c r="F92" s="256" t="s">
        <v>571</v>
      </c>
      <c r="G92" s="234"/>
      <c r="H92" s="234" t="s">
        <v>592</v>
      </c>
      <c r="I92" s="234" t="s">
        <v>567</v>
      </c>
      <c r="J92" s="234">
        <v>255</v>
      </c>
      <c r="K92" s="247"/>
    </row>
    <row r="93" spans="2:11" customFormat="1" ht="15" customHeight="1">
      <c r="B93" s="257"/>
      <c r="C93" s="234" t="s">
        <v>593</v>
      </c>
      <c r="D93" s="234"/>
      <c r="E93" s="234"/>
      <c r="F93" s="256" t="s">
        <v>565</v>
      </c>
      <c r="G93" s="234"/>
      <c r="H93" s="234" t="s">
        <v>594</v>
      </c>
      <c r="I93" s="234" t="s">
        <v>595</v>
      </c>
      <c r="J93" s="234"/>
      <c r="K93" s="247"/>
    </row>
    <row r="94" spans="2:11" customFormat="1" ht="15" customHeight="1">
      <c r="B94" s="257"/>
      <c r="C94" s="234" t="s">
        <v>596</v>
      </c>
      <c r="D94" s="234"/>
      <c r="E94" s="234"/>
      <c r="F94" s="256" t="s">
        <v>565</v>
      </c>
      <c r="G94" s="234"/>
      <c r="H94" s="234" t="s">
        <v>597</v>
      </c>
      <c r="I94" s="234" t="s">
        <v>598</v>
      </c>
      <c r="J94" s="234"/>
      <c r="K94" s="247"/>
    </row>
    <row r="95" spans="2:11" customFormat="1" ht="15" customHeight="1">
      <c r="B95" s="257"/>
      <c r="C95" s="234" t="s">
        <v>599</v>
      </c>
      <c r="D95" s="234"/>
      <c r="E95" s="234"/>
      <c r="F95" s="256" t="s">
        <v>565</v>
      </c>
      <c r="G95" s="234"/>
      <c r="H95" s="234" t="s">
        <v>599</v>
      </c>
      <c r="I95" s="234" t="s">
        <v>598</v>
      </c>
      <c r="J95" s="234"/>
      <c r="K95" s="247"/>
    </row>
    <row r="96" spans="2:11" customFormat="1" ht="15" customHeight="1">
      <c r="B96" s="257"/>
      <c r="C96" s="234" t="s">
        <v>35</v>
      </c>
      <c r="D96" s="234"/>
      <c r="E96" s="234"/>
      <c r="F96" s="256" t="s">
        <v>565</v>
      </c>
      <c r="G96" s="234"/>
      <c r="H96" s="234" t="s">
        <v>600</v>
      </c>
      <c r="I96" s="234" t="s">
        <v>598</v>
      </c>
      <c r="J96" s="234"/>
      <c r="K96" s="247"/>
    </row>
    <row r="97" spans="2:11" customFormat="1" ht="15" customHeight="1">
      <c r="B97" s="257"/>
      <c r="C97" s="234" t="s">
        <v>45</v>
      </c>
      <c r="D97" s="234"/>
      <c r="E97" s="234"/>
      <c r="F97" s="256" t="s">
        <v>565</v>
      </c>
      <c r="G97" s="234"/>
      <c r="H97" s="234" t="s">
        <v>601</v>
      </c>
      <c r="I97" s="234" t="s">
        <v>598</v>
      </c>
      <c r="J97" s="234"/>
      <c r="K97" s="247"/>
    </row>
    <row r="98" spans="2:11" customFormat="1" ht="15" customHeight="1">
      <c r="B98" s="258"/>
      <c r="C98" s="259"/>
      <c r="D98" s="259"/>
      <c r="E98" s="259"/>
      <c r="F98" s="259"/>
      <c r="G98" s="259"/>
      <c r="H98" s="259"/>
      <c r="I98" s="259"/>
      <c r="J98" s="259"/>
      <c r="K98" s="260"/>
    </row>
    <row r="99" spans="2:11" customFormat="1" ht="18.7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1"/>
    </row>
    <row r="100" spans="2:11" customFormat="1" ht="18.75" customHeight="1">
      <c r="B100" s="241"/>
      <c r="C100" s="241"/>
      <c r="D100" s="241"/>
      <c r="E100" s="241"/>
      <c r="F100" s="241"/>
      <c r="G100" s="241"/>
      <c r="H100" s="241"/>
      <c r="I100" s="241"/>
      <c r="J100" s="241"/>
      <c r="K100" s="241"/>
    </row>
    <row r="101" spans="2:11" customFormat="1" ht="7.5" customHeight="1">
      <c r="B101" s="242"/>
      <c r="C101" s="243"/>
      <c r="D101" s="243"/>
      <c r="E101" s="243"/>
      <c r="F101" s="243"/>
      <c r="G101" s="243"/>
      <c r="H101" s="243"/>
      <c r="I101" s="243"/>
      <c r="J101" s="243"/>
      <c r="K101" s="244"/>
    </row>
    <row r="102" spans="2:11" customFormat="1" ht="45" customHeight="1">
      <c r="B102" s="245"/>
      <c r="C102" s="246" t="s">
        <v>602</v>
      </c>
      <c r="D102" s="246"/>
      <c r="E102" s="246"/>
      <c r="F102" s="246"/>
      <c r="G102" s="246"/>
      <c r="H102" s="246"/>
      <c r="I102" s="246"/>
      <c r="J102" s="246"/>
      <c r="K102" s="247"/>
    </row>
    <row r="103" spans="2:11" customFormat="1" ht="17.25" customHeight="1">
      <c r="B103" s="245"/>
      <c r="C103" s="248" t="s">
        <v>559</v>
      </c>
      <c r="D103" s="248"/>
      <c r="E103" s="248"/>
      <c r="F103" s="248" t="s">
        <v>560</v>
      </c>
      <c r="G103" s="249"/>
      <c r="H103" s="248" t="s">
        <v>57</v>
      </c>
      <c r="I103" s="248" t="s">
        <v>60</v>
      </c>
      <c r="J103" s="248" t="s">
        <v>561</v>
      </c>
      <c r="K103" s="247"/>
    </row>
    <row r="104" spans="2:11" customFormat="1" ht="17.25" customHeight="1">
      <c r="B104" s="245"/>
      <c r="C104" s="250" t="s">
        <v>562</v>
      </c>
      <c r="D104" s="250"/>
      <c r="E104" s="250"/>
      <c r="F104" s="251" t="s">
        <v>563</v>
      </c>
      <c r="G104" s="252"/>
      <c r="H104" s="250"/>
      <c r="I104" s="250"/>
      <c r="J104" s="250" t="s">
        <v>564</v>
      </c>
      <c r="K104" s="247"/>
    </row>
    <row r="105" spans="2:11" customFormat="1" ht="5.25" customHeight="1">
      <c r="B105" s="245"/>
      <c r="C105" s="248"/>
      <c r="D105" s="248"/>
      <c r="E105" s="248"/>
      <c r="F105" s="248"/>
      <c r="G105" s="249"/>
      <c r="H105" s="248"/>
      <c r="I105" s="248"/>
      <c r="J105" s="248"/>
      <c r="K105" s="247"/>
    </row>
    <row r="106" spans="2:11" customFormat="1" ht="15" customHeight="1">
      <c r="B106" s="245"/>
      <c r="C106" s="234" t="s">
        <v>56</v>
      </c>
      <c r="D106" s="255"/>
      <c r="E106" s="255"/>
      <c r="F106" s="256" t="s">
        <v>565</v>
      </c>
      <c r="G106" s="234"/>
      <c r="H106" s="234" t="s">
        <v>603</v>
      </c>
      <c r="I106" s="234" t="s">
        <v>567</v>
      </c>
      <c r="J106" s="234">
        <v>20</v>
      </c>
      <c r="K106" s="247"/>
    </row>
    <row r="107" spans="2:11" customFormat="1" ht="15" customHeight="1">
      <c r="B107" s="245"/>
      <c r="C107" s="234" t="s">
        <v>568</v>
      </c>
      <c r="D107" s="234"/>
      <c r="E107" s="234"/>
      <c r="F107" s="256" t="s">
        <v>565</v>
      </c>
      <c r="G107" s="234"/>
      <c r="H107" s="234" t="s">
        <v>603</v>
      </c>
      <c r="I107" s="234" t="s">
        <v>567</v>
      </c>
      <c r="J107" s="234">
        <v>120</v>
      </c>
      <c r="K107" s="247"/>
    </row>
    <row r="108" spans="2:11" customFormat="1" ht="15" customHeight="1">
      <c r="B108" s="257"/>
      <c r="C108" s="234" t="s">
        <v>570</v>
      </c>
      <c r="D108" s="234"/>
      <c r="E108" s="234"/>
      <c r="F108" s="256" t="s">
        <v>571</v>
      </c>
      <c r="G108" s="234"/>
      <c r="H108" s="234" t="s">
        <v>603</v>
      </c>
      <c r="I108" s="234" t="s">
        <v>567</v>
      </c>
      <c r="J108" s="234">
        <v>50</v>
      </c>
      <c r="K108" s="247"/>
    </row>
    <row r="109" spans="2:11" customFormat="1" ht="15" customHeight="1">
      <c r="B109" s="257"/>
      <c r="C109" s="234" t="s">
        <v>573</v>
      </c>
      <c r="D109" s="234"/>
      <c r="E109" s="234"/>
      <c r="F109" s="256" t="s">
        <v>565</v>
      </c>
      <c r="G109" s="234"/>
      <c r="H109" s="234" t="s">
        <v>603</v>
      </c>
      <c r="I109" s="234" t="s">
        <v>575</v>
      </c>
      <c r="J109" s="234"/>
      <c r="K109" s="247"/>
    </row>
    <row r="110" spans="2:11" customFormat="1" ht="15" customHeight="1">
      <c r="B110" s="257"/>
      <c r="C110" s="234" t="s">
        <v>584</v>
      </c>
      <c r="D110" s="234"/>
      <c r="E110" s="234"/>
      <c r="F110" s="256" t="s">
        <v>571</v>
      </c>
      <c r="G110" s="234"/>
      <c r="H110" s="234" t="s">
        <v>603</v>
      </c>
      <c r="I110" s="234" t="s">
        <v>567</v>
      </c>
      <c r="J110" s="234">
        <v>50</v>
      </c>
      <c r="K110" s="247"/>
    </row>
    <row r="111" spans="2:11" customFormat="1" ht="15" customHeight="1">
      <c r="B111" s="257"/>
      <c r="C111" s="234" t="s">
        <v>48</v>
      </c>
      <c r="D111" s="234"/>
      <c r="E111" s="234"/>
      <c r="F111" s="256" t="s">
        <v>571</v>
      </c>
      <c r="G111" s="234"/>
      <c r="H111" s="234" t="s">
        <v>603</v>
      </c>
      <c r="I111" s="234" t="s">
        <v>567</v>
      </c>
      <c r="J111" s="234">
        <v>50</v>
      </c>
      <c r="K111" s="247"/>
    </row>
    <row r="112" spans="2:11" customFormat="1" ht="15" customHeight="1">
      <c r="B112" s="257"/>
      <c r="C112" s="234" t="s">
        <v>53</v>
      </c>
      <c r="D112" s="234"/>
      <c r="E112" s="234"/>
      <c r="F112" s="256" t="s">
        <v>571</v>
      </c>
      <c r="G112" s="234"/>
      <c r="H112" s="234" t="s">
        <v>603</v>
      </c>
      <c r="I112" s="234" t="s">
        <v>567</v>
      </c>
      <c r="J112" s="234">
        <v>50</v>
      </c>
      <c r="K112" s="247"/>
    </row>
    <row r="113" spans="2:11" customFormat="1" ht="15" customHeight="1">
      <c r="B113" s="257"/>
      <c r="C113" s="234" t="s">
        <v>56</v>
      </c>
      <c r="D113" s="234"/>
      <c r="E113" s="234"/>
      <c r="F113" s="256" t="s">
        <v>565</v>
      </c>
      <c r="G113" s="234"/>
      <c r="H113" s="234" t="s">
        <v>604</v>
      </c>
      <c r="I113" s="234" t="s">
        <v>567</v>
      </c>
      <c r="J113" s="234">
        <v>20</v>
      </c>
      <c r="K113" s="247"/>
    </row>
    <row r="114" spans="2:11" customFormat="1" ht="15" customHeight="1">
      <c r="B114" s="257"/>
      <c r="C114" s="234" t="s">
        <v>605</v>
      </c>
      <c r="D114" s="234"/>
      <c r="E114" s="234"/>
      <c r="F114" s="256" t="s">
        <v>565</v>
      </c>
      <c r="G114" s="234"/>
      <c r="H114" s="234" t="s">
        <v>606</v>
      </c>
      <c r="I114" s="234" t="s">
        <v>567</v>
      </c>
      <c r="J114" s="234">
        <v>120</v>
      </c>
      <c r="K114" s="247"/>
    </row>
    <row r="115" spans="2:11" customFormat="1" ht="15" customHeight="1">
      <c r="B115" s="257"/>
      <c r="C115" s="234" t="s">
        <v>35</v>
      </c>
      <c r="D115" s="234"/>
      <c r="E115" s="234"/>
      <c r="F115" s="256" t="s">
        <v>565</v>
      </c>
      <c r="G115" s="234"/>
      <c r="H115" s="234" t="s">
        <v>607</v>
      </c>
      <c r="I115" s="234" t="s">
        <v>598</v>
      </c>
      <c r="J115" s="234"/>
      <c r="K115" s="247"/>
    </row>
    <row r="116" spans="2:11" customFormat="1" ht="15" customHeight="1">
      <c r="B116" s="257"/>
      <c r="C116" s="234" t="s">
        <v>45</v>
      </c>
      <c r="D116" s="234"/>
      <c r="E116" s="234"/>
      <c r="F116" s="256" t="s">
        <v>565</v>
      </c>
      <c r="G116" s="234"/>
      <c r="H116" s="234" t="s">
        <v>608</v>
      </c>
      <c r="I116" s="234" t="s">
        <v>598</v>
      </c>
      <c r="J116" s="234"/>
      <c r="K116" s="247"/>
    </row>
    <row r="117" spans="2:11" customFormat="1" ht="15" customHeight="1">
      <c r="B117" s="257"/>
      <c r="C117" s="234" t="s">
        <v>60</v>
      </c>
      <c r="D117" s="234"/>
      <c r="E117" s="234"/>
      <c r="F117" s="256" t="s">
        <v>565</v>
      </c>
      <c r="G117" s="234"/>
      <c r="H117" s="234" t="s">
        <v>609</v>
      </c>
      <c r="I117" s="234" t="s">
        <v>610</v>
      </c>
      <c r="J117" s="234"/>
      <c r="K117" s="247"/>
    </row>
    <row r="118" spans="2:11" customFormat="1" ht="15" customHeight="1">
      <c r="B118" s="258"/>
      <c r="C118" s="263"/>
      <c r="D118" s="263"/>
      <c r="E118" s="263"/>
      <c r="F118" s="263"/>
      <c r="G118" s="263"/>
      <c r="H118" s="263"/>
      <c r="I118" s="263"/>
      <c r="J118" s="263"/>
      <c r="K118" s="260"/>
    </row>
    <row r="119" spans="2:1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pans="2:11" customFormat="1" ht="18.75" customHeight="1">
      <c r="B120" s="241"/>
      <c r="C120" s="241"/>
      <c r="D120" s="241"/>
      <c r="E120" s="241"/>
      <c r="F120" s="241"/>
      <c r="G120" s="241"/>
      <c r="H120" s="241"/>
      <c r="I120" s="241"/>
      <c r="J120" s="241"/>
      <c r="K120" s="241"/>
    </row>
    <row r="121" spans="2:1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pans="2:11" customFormat="1" ht="45" customHeight="1">
      <c r="B122" s="270"/>
      <c r="C122" s="223" t="s">
        <v>611</v>
      </c>
      <c r="D122" s="223"/>
      <c r="E122" s="223"/>
      <c r="F122" s="223"/>
      <c r="G122" s="223"/>
      <c r="H122" s="223"/>
      <c r="I122" s="223"/>
      <c r="J122" s="223"/>
      <c r="K122" s="271"/>
    </row>
    <row r="123" spans="2:11" customFormat="1" ht="17.25" customHeight="1">
      <c r="B123" s="272"/>
      <c r="C123" s="248" t="s">
        <v>559</v>
      </c>
      <c r="D123" s="248"/>
      <c r="E123" s="248"/>
      <c r="F123" s="248" t="s">
        <v>560</v>
      </c>
      <c r="G123" s="249"/>
      <c r="H123" s="248" t="s">
        <v>57</v>
      </c>
      <c r="I123" s="248" t="s">
        <v>60</v>
      </c>
      <c r="J123" s="248" t="s">
        <v>561</v>
      </c>
      <c r="K123" s="273"/>
    </row>
    <row r="124" spans="2:11" customFormat="1" ht="17.25" customHeight="1">
      <c r="B124" s="272"/>
      <c r="C124" s="250" t="s">
        <v>562</v>
      </c>
      <c r="D124" s="250"/>
      <c r="E124" s="250"/>
      <c r="F124" s="251" t="s">
        <v>563</v>
      </c>
      <c r="G124" s="252"/>
      <c r="H124" s="250"/>
      <c r="I124" s="250"/>
      <c r="J124" s="250" t="s">
        <v>564</v>
      </c>
      <c r="K124" s="273"/>
    </row>
    <row r="125" spans="2:11" customFormat="1" ht="5.25" customHeight="1">
      <c r="B125" s="274"/>
      <c r="C125" s="253"/>
      <c r="D125" s="253"/>
      <c r="E125" s="253"/>
      <c r="F125" s="253"/>
      <c r="G125" s="254"/>
      <c r="H125" s="253"/>
      <c r="I125" s="253"/>
      <c r="J125" s="253"/>
      <c r="K125" s="275"/>
    </row>
    <row r="126" spans="2:11" customFormat="1" ht="15" customHeight="1">
      <c r="B126" s="274"/>
      <c r="C126" s="234" t="s">
        <v>568</v>
      </c>
      <c r="D126" s="255"/>
      <c r="E126" s="255"/>
      <c r="F126" s="256" t="s">
        <v>565</v>
      </c>
      <c r="G126" s="234"/>
      <c r="H126" s="234" t="s">
        <v>603</v>
      </c>
      <c r="I126" s="234" t="s">
        <v>567</v>
      </c>
      <c r="J126" s="234">
        <v>120</v>
      </c>
      <c r="K126" s="276"/>
    </row>
    <row r="127" spans="2:11" customFormat="1" ht="15" customHeight="1">
      <c r="B127" s="274"/>
      <c r="C127" s="234" t="s">
        <v>612</v>
      </c>
      <c r="D127" s="234"/>
      <c r="E127" s="234"/>
      <c r="F127" s="256" t="s">
        <v>565</v>
      </c>
      <c r="G127" s="234"/>
      <c r="H127" s="234" t="s">
        <v>613</v>
      </c>
      <c r="I127" s="234" t="s">
        <v>567</v>
      </c>
      <c r="J127" s="234" t="s">
        <v>614</v>
      </c>
      <c r="K127" s="276"/>
    </row>
    <row r="128" spans="2:11" customFormat="1" ht="15" customHeight="1">
      <c r="B128" s="274"/>
      <c r="C128" s="234" t="s">
        <v>513</v>
      </c>
      <c r="D128" s="234"/>
      <c r="E128" s="234"/>
      <c r="F128" s="256" t="s">
        <v>565</v>
      </c>
      <c r="G128" s="234"/>
      <c r="H128" s="234" t="s">
        <v>615</v>
      </c>
      <c r="I128" s="234" t="s">
        <v>567</v>
      </c>
      <c r="J128" s="234" t="s">
        <v>614</v>
      </c>
      <c r="K128" s="276"/>
    </row>
    <row r="129" spans="2:11" customFormat="1" ht="15" customHeight="1">
      <c r="B129" s="274"/>
      <c r="C129" s="234" t="s">
        <v>576</v>
      </c>
      <c r="D129" s="234"/>
      <c r="E129" s="234"/>
      <c r="F129" s="256" t="s">
        <v>571</v>
      </c>
      <c r="G129" s="234"/>
      <c r="H129" s="234" t="s">
        <v>577</v>
      </c>
      <c r="I129" s="234" t="s">
        <v>567</v>
      </c>
      <c r="J129" s="234">
        <v>15</v>
      </c>
      <c r="K129" s="276"/>
    </row>
    <row r="130" spans="2:11" customFormat="1" ht="15" customHeight="1">
      <c r="B130" s="274"/>
      <c r="C130" s="234" t="s">
        <v>578</v>
      </c>
      <c r="D130" s="234"/>
      <c r="E130" s="234"/>
      <c r="F130" s="256" t="s">
        <v>571</v>
      </c>
      <c r="G130" s="234"/>
      <c r="H130" s="234" t="s">
        <v>579</v>
      </c>
      <c r="I130" s="234" t="s">
        <v>567</v>
      </c>
      <c r="J130" s="234">
        <v>15</v>
      </c>
      <c r="K130" s="276"/>
    </row>
    <row r="131" spans="2:11" customFormat="1" ht="15" customHeight="1">
      <c r="B131" s="274"/>
      <c r="C131" s="234" t="s">
        <v>580</v>
      </c>
      <c r="D131" s="234"/>
      <c r="E131" s="234"/>
      <c r="F131" s="256" t="s">
        <v>571</v>
      </c>
      <c r="G131" s="234"/>
      <c r="H131" s="234" t="s">
        <v>581</v>
      </c>
      <c r="I131" s="234" t="s">
        <v>567</v>
      </c>
      <c r="J131" s="234">
        <v>20</v>
      </c>
      <c r="K131" s="276"/>
    </row>
    <row r="132" spans="2:11" customFormat="1" ht="15" customHeight="1">
      <c r="B132" s="274"/>
      <c r="C132" s="234" t="s">
        <v>582</v>
      </c>
      <c r="D132" s="234"/>
      <c r="E132" s="234"/>
      <c r="F132" s="256" t="s">
        <v>571</v>
      </c>
      <c r="G132" s="234"/>
      <c r="H132" s="234" t="s">
        <v>583</v>
      </c>
      <c r="I132" s="234" t="s">
        <v>567</v>
      </c>
      <c r="J132" s="234">
        <v>20</v>
      </c>
      <c r="K132" s="276"/>
    </row>
    <row r="133" spans="2:11" customFormat="1" ht="15" customHeight="1">
      <c r="B133" s="274"/>
      <c r="C133" s="234" t="s">
        <v>570</v>
      </c>
      <c r="D133" s="234"/>
      <c r="E133" s="234"/>
      <c r="F133" s="256" t="s">
        <v>571</v>
      </c>
      <c r="G133" s="234"/>
      <c r="H133" s="234" t="s">
        <v>603</v>
      </c>
      <c r="I133" s="234" t="s">
        <v>567</v>
      </c>
      <c r="J133" s="234">
        <v>50</v>
      </c>
      <c r="K133" s="276"/>
    </row>
    <row r="134" spans="2:11" customFormat="1" ht="15" customHeight="1">
      <c r="B134" s="274"/>
      <c r="C134" s="234" t="s">
        <v>584</v>
      </c>
      <c r="D134" s="234"/>
      <c r="E134" s="234"/>
      <c r="F134" s="256" t="s">
        <v>571</v>
      </c>
      <c r="G134" s="234"/>
      <c r="H134" s="234" t="s">
        <v>603</v>
      </c>
      <c r="I134" s="234" t="s">
        <v>567</v>
      </c>
      <c r="J134" s="234">
        <v>50</v>
      </c>
      <c r="K134" s="276"/>
    </row>
    <row r="135" spans="2:11" customFormat="1" ht="15" customHeight="1">
      <c r="B135" s="274"/>
      <c r="C135" s="234" t="s">
        <v>53</v>
      </c>
      <c r="D135" s="234"/>
      <c r="E135" s="234"/>
      <c r="F135" s="256" t="s">
        <v>571</v>
      </c>
      <c r="G135" s="234"/>
      <c r="H135" s="234" t="s">
        <v>603</v>
      </c>
      <c r="I135" s="234" t="s">
        <v>567</v>
      </c>
      <c r="J135" s="234">
        <v>50</v>
      </c>
      <c r="K135" s="276"/>
    </row>
    <row r="136" spans="2:11" customFormat="1" ht="15" customHeight="1">
      <c r="B136" s="274"/>
      <c r="C136" s="234" t="s">
        <v>48</v>
      </c>
      <c r="D136" s="234"/>
      <c r="E136" s="234"/>
      <c r="F136" s="256" t="s">
        <v>571</v>
      </c>
      <c r="G136" s="234"/>
      <c r="H136" s="234" t="s">
        <v>603</v>
      </c>
      <c r="I136" s="234" t="s">
        <v>567</v>
      </c>
      <c r="J136" s="234">
        <v>50</v>
      </c>
      <c r="K136" s="276"/>
    </row>
    <row r="137" spans="2:11" customFormat="1" ht="15" customHeight="1">
      <c r="B137" s="274"/>
      <c r="C137" s="234" t="s">
        <v>591</v>
      </c>
      <c r="D137" s="234"/>
      <c r="E137" s="234"/>
      <c r="F137" s="256" t="s">
        <v>571</v>
      </c>
      <c r="G137" s="234"/>
      <c r="H137" s="234" t="s">
        <v>616</v>
      </c>
      <c r="I137" s="234" t="s">
        <v>567</v>
      </c>
      <c r="J137" s="234">
        <v>255</v>
      </c>
      <c r="K137" s="276"/>
    </row>
    <row r="138" spans="2:11" customFormat="1" ht="15" customHeight="1">
      <c r="B138" s="274"/>
      <c r="C138" s="234" t="s">
        <v>593</v>
      </c>
      <c r="D138" s="234"/>
      <c r="E138" s="234"/>
      <c r="F138" s="256" t="s">
        <v>565</v>
      </c>
      <c r="G138" s="234"/>
      <c r="H138" s="234" t="s">
        <v>617</v>
      </c>
      <c r="I138" s="234" t="s">
        <v>595</v>
      </c>
      <c r="J138" s="234"/>
      <c r="K138" s="276"/>
    </row>
    <row r="139" spans="2:11" customFormat="1" ht="15" customHeight="1">
      <c r="B139" s="274"/>
      <c r="C139" s="234" t="s">
        <v>596</v>
      </c>
      <c r="D139" s="234"/>
      <c r="E139" s="234"/>
      <c r="F139" s="256" t="s">
        <v>565</v>
      </c>
      <c r="G139" s="234"/>
      <c r="H139" s="234" t="s">
        <v>618</v>
      </c>
      <c r="I139" s="234" t="s">
        <v>598</v>
      </c>
      <c r="J139" s="234"/>
      <c r="K139" s="276"/>
    </row>
    <row r="140" spans="2:11" customFormat="1" ht="15" customHeight="1">
      <c r="B140" s="274"/>
      <c r="C140" s="234" t="s">
        <v>599</v>
      </c>
      <c r="D140" s="234"/>
      <c r="E140" s="234"/>
      <c r="F140" s="256" t="s">
        <v>565</v>
      </c>
      <c r="G140" s="234"/>
      <c r="H140" s="234" t="s">
        <v>599</v>
      </c>
      <c r="I140" s="234" t="s">
        <v>598</v>
      </c>
      <c r="J140" s="234"/>
      <c r="K140" s="276"/>
    </row>
    <row r="141" spans="2:11" customFormat="1" ht="15" customHeight="1">
      <c r="B141" s="274"/>
      <c r="C141" s="234" t="s">
        <v>35</v>
      </c>
      <c r="D141" s="234"/>
      <c r="E141" s="234"/>
      <c r="F141" s="256" t="s">
        <v>565</v>
      </c>
      <c r="G141" s="234"/>
      <c r="H141" s="234" t="s">
        <v>619</v>
      </c>
      <c r="I141" s="234" t="s">
        <v>598</v>
      </c>
      <c r="J141" s="234"/>
      <c r="K141" s="276"/>
    </row>
    <row r="142" spans="2:11" customFormat="1" ht="15" customHeight="1">
      <c r="B142" s="274"/>
      <c r="C142" s="234" t="s">
        <v>620</v>
      </c>
      <c r="D142" s="234"/>
      <c r="E142" s="234"/>
      <c r="F142" s="256" t="s">
        <v>565</v>
      </c>
      <c r="G142" s="234"/>
      <c r="H142" s="234" t="s">
        <v>621</v>
      </c>
      <c r="I142" s="234" t="s">
        <v>598</v>
      </c>
      <c r="J142" s="234"/>
      <c r="K142" s="276"/>
    </row>
    <row r="143" spans="2:11" customFormat="1" ht="15" customHeight="1">
      <c r="B143" s="277"/>
      <c r="C143" s="278"/>
      <c r="D143" s="278"/>
      <c r="E143" s="278"/>
      <c r="F143" s="278"/>
      <c r="G143" s="278"/>
      <c r="H143" s="278"/>
      <c r="I143" s="278"/>
      <c r="J143" s="278"/>
      <c r="K143" s="279"/>
    </row>
    <row r="144" spans="2:1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pans="2:11" customFormat="1" ht="18.75" customHeight="1">
      <c r="B145" s="241"/>
      <c r="C145" s="241"/>
      <c r="D145" s="241"/>
      <c r="E145" s="241"/>
      <c r="F145" s="241"/>
      <c r="G145" s="241"/>
      <c r="H145" s="241"/>
      <c r="I145" s="241"/>
      <c r="J145" s="241"/>
      <c r="K145" s="241"/>
    </row>
    <row r="146" spans="2:11" customFormat="1" ht="7.5" customHeight="1">
      <c r="B146" s="242"/>
      <c r="C146" s="243"/>
      <c r="D146" s="243"/>
      <c r="E146" s="243"/>
      <c r="F146" s="243"/>
      <c r="G146" s="243"/>
      <c r="H146" s="243"/>
      <c r="I146" s="243"/>
      <c r="J146" s="243"/>
      <c r="K146" s="244"/>
    </row>
    <row r="147" spans="2:11" customFormat="1" ht="45" customHeight="1">
      <c r="B147" s="245"/>
      <c r="C147" s="246" t="s">
        <v>622</v>
      </c>
      <c r="D147" s="246"/>
      <c r="E147" s="246"/>
      <c r="F147" s="246"/>
      <c r="G147" s="246"/>
      <c r="H147" s="246"/>
      <c r="I147" s="246"/>
      <c r="J147" s="246"/>
      <c r="K147" s="247"/>
    </row>
    <row r="148" spans="2:11" customFormat="1" ht="17.25" customHeight="1">
      <c r="B148" s="245"/>
      <c r="C148" s="248" t="s">
        <v>559</v>
      </c>
      <c r="D148" s="248"/>
      <c r="E148" s="248"/>
      <c r="F148" s="248" t="s">
        <v>560</v>
      </c>
      <c r="G148" s="249"/>
      <c r="H148" s="248" t="s">
        <v>57</v>
      </c>
      <c r="I148" s="248" t="s">
        <v>60</v>
      </c>
      <c r="J148" s="248" t="s">
        <v>561</v>
      </c>
      <c r="K148" s="247"/>
    </row>
    <row r="149" spans="2:11" customFormat="1" ht="17.25" customHeight="1">
      <c r="B149" s="245"/>
      <c r="C149" s="250" t="s">
        <v>562</v>
      </c>
      <c r="D149" s="250"/>
      <c r="E149" s="250"/>
      <c r="F149" s="251" t="s">
        <v>563</v>
      </c>
      <c r="G149" s="252"/>
      <c r="H149" s="250"/>
      <c r="I149" s="250"/>
      <c r="J149" s="250" t="s">
        <v>564</v>
      </c>
      <c r="K149" s="247"/>
    </row>
    <row r="150" spans="2:11" customFormat="1" ht="5.25" customHeight="1">
      <c r="B150" s="257"/>
      <c r="C150" s="253"/>
      <c r="D150" s="253"/>
      <c r="E150" s="253"/>
      <c r="F150" s="253"/>
      <c r="G150" s="254"/>
      <c r="H150" s="253"/>
      <c r="I150" s="253"/>
      <c r="J150" s="253"/>
      <c r="K150" s="276"/>
    </row>
    <row r="151" spans="2:11" customFormat="1" ht="15" customHeight="1">
      <c r="B151" s="257"/>
      <c r="C151" s="280" t="s">
        <v>568</v>
      </c>
      <c r="D151" s="234"/>
      <c r="E151" s="234"/>
      <c r="F151" s="281" t="s">
        <v>565</v>
      </c>
      <c r="G151" s="234"/>
      <c r="H151" s="280" t="s">
        <v>603</v>
      </c>
      <c r="I151" s="280" t="s">
        <v>567</v>
      </c>
      <c r="J151" s="280">
        <v>120</v>
      </c>
      <c r="K151" s="276"/>
    </row>
    <row r="152" spans="2:11" customFormat="1" ht="15" customHeight="1">
      <c r="B152" s="257"/>
      <c r="C152" s="280" t="s">
        <v>612</v>
      </c>
      <c r="D152" s="234"/>
      <c r="E152" s="234"/>
      <c r="F152" s="281" t="s">
        <v>565</v>
      </c>
      <c r="G152" s="234"/>
      <c r="H152" s="280" t="s">
        <v>623</v>
      </c>
      <c r="I152" s="280" t="s">
        <v>567</v>
      </c>
      <c r="J152" s="280" t="s">
        <v>614</v>
      </c>
      <c r="K152" s="276"/>
    </row>
    <row r="153" spans="2:11" customFormat="1" ht="15" customHeight="1">
      <c r="B153" s="257"/>
      <c r="C153" s="280" t="s">
        <v>513</v>
      </c>
      <c r="D153" s="234"/>
      <c r="E153" s="234"/>
      <c r="F153" s="281" t="s">
        <v>565</v>
      </c>
      <c r="G153" s="234"/>
      <c r="H153" s="280" t="s">
        <v>624</v>
      </c>
      <c r="I153" s="280" t="s">
        <v>567</v>
      </c>
      <c r="J153" s="280" t="s">
        <v>614</v>
      </c>
      <c r="K153" s="276"/>
    </row>
    <row r="154" spans="2:11" customFormat="1" ht="15" customHeight="1">
      <c r="B154" s="257"/>
      <c r="C154" s="280" t="s">
        <v>570</v>
      </c>
      <c r="D154" s="234"/>
      <c r="E154" s="234"/>
      <c r="F154" s="281" t="s">
        <v>571</v>
      </c>
      <c r="G154" s="234"/>
      <c r="H154" s="280" t="s">
        <v>603</v>
      </c>
      <c r="I154" s="280" t="s">
        <v>567</v>
      </c>
      <c r="J154" s="280">
        <v>50</v>
      </c>
      <c r="K154" s="276"/>
    </row>
    <row r="155" spans="2:11" customFormat="1" ht="15" customHeight="1">
      <c r="B155" s="257"/>
      <c r="C155" s="280" t="s">
        <v>573</v>
      </c>
      <c r="D155" s="234"/>
      <c r="E155" s="234"/>
      <c r="F155" s="281" t="s">
        <v>565</v>
      </c>
      <c r="G155" s="234"/>
      <c r="H155" s="280" t="s">
        <v>603</v>
      </c>
      <c r="I155" s="280" t="s">
        <v>575</v>
      </c>
      <c r="J155" s="280"/>
      <c r="K155" s="276"/>
    </row>
    <row r="156" spans="2:11" customFormat="1" ht="15" customHeight="1">
      <c r="B156" s="257"/>
      <c r="C156" s="280" t="s">
        <v>584</v>
      </c>
      <c r="D156" s="234"/>
      <c r="E156" s="234"/>
      <c r="F156" s="281" t="s">
        <v>571</v>
      </c>
      <c r="G156" s="234"/>
      <c r="H156" s="280" t="s">
        <v>603</v>
      </c>
      <c r="I156" s="280" t="s">
        <v>567</v>
      </c>
      <c r="J156" s="280">
        <v>50</v>
      </c>
      <c r="K156" s="276"/>
    </row>
    <row r="157" spans="2:11" customFormat="1" ht="15" customHeight="1">
      <c r="B157" s="257"/>
      <c r="C157" s="280" t="s">
        <v>48</v>
      </c>
      <c r="D157" s="234"/>
      <c r="E157" s="234"/>
      <c r="F157" s="281" t="s">
        <v>571</v>
      </c>
      <c r="G157" s="234"/>
      <c r="H157" s="280" t="s">
        <v>603</v>
      </c>
      <c r="I157" s="280" t="s">
        <v>567</v>
      </c>
      <c r="J157" s="280">
        <v>50</v>
      </c>
      <c r="K157" s="276"/>
    </row>
    <row r="158" spans="2:11" customFormat="1" ht="15" customHeight="1">
      <c r="B158" s="257"/>
      <c r="C158" s="280" t="s">
        <v>53</v>
      </c>
      <c r="D158" s="234"/>
      <c r="E158" s="234"/>
      <c r="F158" s="281" t="s">
        <v>571</v>
      </c>
      <c r="G158" s="234"/>
      <c r="H158" s="280" t="s">
        <v>603</v>
      </c>
      <c r="I158" s="280" t="s">
        <v>567</v>
      </c>
      <c r="J158" s="280">
        <v>50</v>
      </c>
      <c r="K158" s="276"/>
    </row>
    <row r="159" spans="2:11" customFormat="1" ht="15" customHeight="1">
      <c r="B159" s="257"/>
      <c r="C159" s="280" t="s">
        <v>93</v>
      </c>
      <c r="D159" s="234"/>
      <c r="E159" s="234"/>
      <c r="F159" s="281" t="s">
        <v>565</v>
      </c>
      <c r="G159" s="234"/>
      <c r="H159" s="280" t="s">
        <v>625</v>
      </c>
      <c r="I159" s="280" t="s">
        <v>567</v>
      </c>
      <c r="J159" s="280" t="s">
        <v>626</v>
      </c>
      <c r="K159" s="276"/>
    </row>
    <row r="160" spans="2:11" customFormat="1" ht="15" customHeight="1">
      <c r="B160" s="257"/>
      <c r="C160" s="280" t="s">
        <v>627</v>
      </c>
      <c r="D160" s="234"/>
      <c r="E160" s="234"/>
      <c r="F160" s="281" t="s">
        <v>565</v>
      </c>
      <c r="G160" s="234"/>
      <c r="H160" s="280" t="s">
        <v>628</v>
      </c>
      <c r="I160" s="280" t="s">
        <v>598</v>
      </c>
      <c r="J160" s="280"/>
      <c r="K160" s="276"/>
    </row>
    <row r="161" spans="2:11" customFormat="1" ht="15" customHeight="1">
      <c r="B161" s="282"/>
      <c r="C161" s="263"/>
      <c r="D161" s="263"/>
      <c r="E161" s="263"/>
      <c r="F161" s="263"/>
      <c r="G161" s="263"/>
      <c r="H161" s="263"/>
      <c r="I161" s="263"/>
      <c r="J161" s="263"/>
      <c r="K161" s="283"/>
    </row>
    <row r="162" spans="2:11" customFormat="1" ht="18.75" customHeight="1">
      <c r="B162" s="265"/>
      <c r="C162" s="254"/>
      <c r="D162" s="254"/>
      <c r="E162" s="254"/>
      <c r="F162" s="284"/>
      <c r="G162" s="254"/>
      <c r="H162" s="254"/>
      <c r="I162" s="254"/>
      <c r="J162" s="254"/>
      <c r="K162" s="265"/>
    </row>
    <row r="163" spans="2:11" customFormat="1" ht="18.75" customHeight="1">
      <c r="B163" s="241"/>
      <c r="C163" s="241"/>
      <c r="D163" s="241"/>
      <c r="E163" s="241"/>
      <c r="F163" s="241"/>
      <c r="G163" s="241"/>
      <c r="H163" s="241"/>
      <c r="I163" s="241"/>
      <c r="J163" s="241"/>
      <c r="K163" s="241"/>
    </row>
    <row r="164" spans="2:11" customFormat="1" ht="7.5" customHeight="1">
      <c r="B164" s="219"/>
      <c r="C164" s="220"/>
      <c r="D164" s="220"/>
      <c r="E164" s="220"/>
      <c r="F164" s="220"/>
      <c r="G164" s="220"/>
      <c r="H164" s="220"/>
      <c r="I164" s="220"/>
      <c r="J164" s="220"/>
      <c r="K164" s="221"/>
    </row>
    <row r="165" spans="2:11" customFormat="1" ht="45" customHeight="1">
      <c r="B165" s="222"/>
      <c r="C165" s="223" t="s">
        <v>629</v>
      </c>
      <c r="D165" s="223"/>
      <c r="E165" s="223"/>
      <c r="F165" s="223"/>
      <c r="G165" s="223"/>
      <c r="H165" s="223"/>
      <c r="I165" s="223"/>
      <c r="J165" s="223"/>
      <c r="K165" s="224"/>
    </row>
    <row r="166" spans="2:11" customFormat="1" ht="17.25" customHeight="1">
      <c r="B166" s="222"/>
      <c r="C166" s="248" t="s">
        <v>559</v>
      </c>
      <c r="D166" s="248"/>
      <c r="E166" s="248"/>
      <c r="F166" s="248" t="s">
        <v>560</v>
      </c>
      <c r="G166" s="285"/>
      <c r="H166" s="286" t="s">
        <v>57</v>
      </c>
      <c r="I166" s="286" t="s">
        <v>60</v>
      </c>
      <c r="J166" s="248" t="s">
        <v>561</v>
      </c>
      <c r="K166" s="224"/>
    </row>
    <row r="167" spans="2:11" customFormat="1" ht="17.25" customHeight="1">
      <c r="B167" s="226"/>
      <c r="C167" s="250" t="s">
        <v>562</v>
      </c>
      <c r="D167" s="250"/>
      <c r="E167" s="250"/>
      <c r="F167" s="251" t="s">
        <v>563</v>
      </c>
      <c r="G167" s="287"/>
      <c r="H167" s="288"/>
      <c r="I167" s="288"/>
      <c r="J167" s="250" t="s">
        <v>564</v>
      </c>
      <c r="K167" s="228"/>
    </row>
    <row r="168" spans="2:11" customFormat="1" ht="5.25" customHeight="1">
      <c r="B168" s="257"/>
      <c r="C168" s="253"/>
      <c r="D168" s="253"/>
      <c r="E168" s="253"/>
      <c r="F168" s="253"/>
      <c r="G168" s="254"/>
      <c r="H168" s="253"/>
      <c r="I168" s="253"/>
      <c r="J168" s="253"/>
      <c r="K168" s="276"/>
    </row>
    <row r="169" spans="2:11" customFormat="1" ht="15" customHeight="1">
      <c r="B169" s="257"/>
      <c r="C169" s="234" t="s">
        <v>568</v>
      </c>
      <c r="D169" s="234"/>
      <c r="E169" s="234"/>
      <c r="F169" s="256" t="s">
        <v>565</v>
      </c>
      <c r="G169" s="234"/>
      <c r="H169" s="234" t="s">
        <v>603</v>
      </c>
      <c r="I169" s="234" t="s">
        <v>567</v>
      </c>
      <c r="J169" s="234">
        <v>120</v>
      </c>
      <c r="K169" s="276"/>
    </row>
    <row r="170" spans="2:11" customFormat="1" ht="15" customHeight="1">
      <c r="B170" s="257"/>
      <c r="C170" s="234" t="s">
        <v>612</v>
      </c>
      <c r="D170" s="234"/>
      <c r="E170" s="234"/>
      <c r="F170" s="256" t="s">
        <v>565</v>
      </c>
      <c r="G170" s="234"/>
      <c r="H170" s="234" t="s">
        <v>613</v>
      </c>
      <c r="I170" s="234" t="s">
        <v>567</v>
      </c>
      <c r="J170" s="234" t="s">
        <v>614</v>
      </c>
      <c r="K170" s="276"/>
    </row>
    <row r="171" spans="2:11" customFormat="1" ht="15" customHeight="1">
      <c r="B171" s="257"/>
      <c r="C171" s="234" t="s">
        <v>513</v>
      </c>
      <c r="D171" s="234"/>
      <c r="E171" s="234"/>
      <c r="F171" s="256" t="s">
        <v>565</v>
      </c>
      <c r="G171" s="234"/>
      <c r="H171" s="234" t="s">
        <v>630</v>
      </c>
      <c r="I171" s="234" t="s">
        <v>567</v>
      </c>
      <c r="J171" s="234" t="s">
        <v>614</v>
      </c>
      <c r="K171" s="276"/>
    </row>
    <row r="172" spans="2:11" customFormat="1" ht="15" customHeight="1">
      <c r="B172" s="257"/>
      <c r="C172" s="234" t="s">
        <v>570</v>
      </c>
      <c r="D172" s="234"/>
      <c r="E172" s="234"/>
      <c r="F172" s="256" t="s">
        <v>571</v>
      </c>
      <c r="G172" s="234"/>
      <c r="H172" s="234" t="s">
        <v>630</v>
      </c>
      <c r="I172" s="234" t="s">
        <v>567</v>
      </c>
      <c r="J172" s="234">
        <v>50</v>
      </c>
      <c r="K172" s="276"/>
    </row>
    <row r="173" spans="2:11" customFormat="1" ht="15" customHeight="1">
      <c r="B173" s="257"/>
      <c r="C173" s="234" t="s">
        <v>573</v>
      </c>
      <c r="D173" s="234"/>
      <c r="E173" s="234"/>
      <c r="F173" s="256" t="s">
        <v>565</v>
      </c>
      <c r="G173" s="234"/>
      <c r="H173" s="234" t="s">
        <v>630</v>
      </c>
      <c r="I173" s="234" t="s">
        <v>575</v>
      </c>
      <c r="J173" s="234"/>
      <c r="K173" s="276"/>
    </row>
    <row r="174" spans="2:11" customFormat="1" ht="15" customHeight="1">
      <c r="B174" s="257"/>
      <c r="C174" s="234" t="s">
        <v>584</v>
      </c>
      <c r="D174" s="234"/>
      <c r="E174" s="234"/>
      <c r="F174" s="256" t="s">
        <v>571</v>
      </c>
      <c r="G174" s="234"/>
      <c r="H174" s="234" t="s">
        <v>630</v>
      </c>
      <c r="I174" s="234" t="s">
        <v>567</v>
      </c>
      <c r="J174" s="234">
        <v>50</v>
      </c>
      <c r="K174" s="276"/>
    </row>
    <row r="175" spans="2:11" customFormat="1" ht="15" customHeight="1">
      <c r="B175" s="257"/>
      <c r="C175" s="234" t="s">
        <v>48</v>
      </c>
      <c r="D175" s="234"/>
      <c r="E175" s="234"/>
      <c r="F175" s="256" t="s">
        <v>571</v>
      </c>
      <c r="G175" s="234"/>
      <c r="H175" s="234" t="s">
        <v>630</v>
      </c>
      <c r="I175" s="234" t="s">
        <v>567</v>
      </c>
      <c r="J175" s="234">
        <v>50</v>
      </c>
      <c r="K175" s="276"/>
    </row>
    <row r="176" spans="2:11" customFormat="1" ht="15" customHeight="1">
      <c r="B176" s="257"/>
      <c r="C176" s="234" t="s">
        <v>53</v>
      </c>
      <c r="D176" s="234"/>
      <c r="E176" s="234"/>
      <c r="F176" s="256" t="s">
        <v>571</v>
      </c>
      <c r="G176" s="234"/>
      <c r="H176" s="234" t="s">
        <v>630</v>
      </c>
      <c r="I176" s="234" t="s">
        <v>567</v>
      </c>
      <c r="J176" s="234">
        <v>50</v>
      </c>
      <c r="K176" s="276"/>
    </row>
    <row r="177" spans="2:11" customFormat="1" ht="15" customHeight="1">
      <c r="B177" s="257"/>
      <c r="C177" s="234" t="s">
        <v>110</v>
      </c>
      <c r="D177" s="234"/>
      <c r="E177" s="234"/>
      <c r="F177" s="256" t="s">
        <v>565</v>
      </c>
      <c r="G177" s="234"/>
      <c r="H177" s="234" t="s">
        <v>631</v>
      </c>
      <c r="I177" s="234" t="s">
        <v>632</v>
      </c>
      <c r="J177" s="234"/>
      <c r="K177" s="276"/>
    </row>
    <row r="178" spans="2:11" customFormat="1" ht="15" customHeight="1">
      <c r="B178" s="257"/>
      <c r="C178" s="234" t="s">
        <v>60</v>
      </c>
      <c r="D178" s="234"/>
      <c r="E178" s="234"/>
      <c r="F178" s="256" t="s">
        <v>565</v>
      </c>
      <c r="G178" s="234"/>
      <c r="H178" s="234" t="s">
        <v>633</v>
      </c>
      <c r="I178" s="234" t="s">
        <v>634</v>
      </c>
      <c r="J178" s="234">
        <v>1</v>
      </c>
      <c r="K178" s="276"/>
    </row>
    <row r="179" spans="2:11" customFormat="1" ht="15" customHeight="1">
      <c r="B179" s="257"/>
      <c r="C179" s="234" t="s">
        <v>56</v>
      </c>
      <c r="D179" s="234"/>
      <c r="E179" s="234"/>
      <c r="F179" s="256" t="s">
        <v>565</v>
      </c>
      <c r="G179" s="234"/>
      <c r="H179" s="234" t="s">
        <v>635</v>
      </c>
      <c r="I179" s="234" t="s">
        <v>567</v>
      </c>
      <c r="J179" s="234">
        <v>20</v>
      </c>
      <c r="K179" s="276"/>
    </row>
    <row r="180" spans="2:11" customFormat="1" ht="15" customHeight="1">
      <c r="B180" s="257"/>
      <c r="C180" s="234" t="s">
        <v>57</v>
      </c>
      <c r="D180" s="234"/>
      <c r="E180" s="234"/>
      <c r="F180" s="256" t="s">
        <v>565</v>
      </c>
      <c r="G180" s="234"/>
      <c r="H180" s="234" t="s">
        <v>636</v>
      </c>
      <c r="I180" s="234" t="s">
        <v>567</v>
      </c>
      <c r="J180" s="234">
        <v>255</v>
      </c>
      <c r="K180" s="276"/>
    </row>
    <row r="181" spans="2:11" customFormat="1" ht="15" customHeight="1">
      <c r="B181" s="257"/>
      <c r="C181" s="234" t="s">
        <v>111</v>
      </c>
      <c r="D181" s="234"/>
      <c r="E181" s="234"/>
      <c r="F181" s="256" t="s">
        <v>565</v>
      </c>
      <c r="G181" s="234"/>
      <c r="H181" s="234" t="s">
        <v>529</v>
      </c>
      <c r="I181" s="234" t="s">
        <v>567</v>
      </c>
      <c r="J181" s="234">
        <v>10</v>
      </c>
      <c r="K181" s="276"/>
    </row>
    <row r="182" spans="2:11" customFormat="1" ht="15" customHeight="1">
      <c r="B182" s="257"/>
      <c r="C182" s="234" t="s">
        <v>112</v>
      </c>
      <c r="D182" s="234"/>
      <c r="E182" s="234"/>
      <c r="F182" s="256" t="s">
        <v>565</v>
      </c>
      <c r="G182" s="234"/>
      <c r="H182" s="234" t="s">
        <v>637</v>
      </c>
      <c r="I182" s="234" t="s">
        <v>598</v>
      </c>
      <c r="J182" s="234"/>
      <c r="K182" s="276"/>
    </row>
    <row r="183" spans="2:11" customFormat="1" ht="15" customHeight="1">
      <c r="B183" s="257"/>
      <c r="C183" s="234" t="s">
        <v>638</v>
      </c>
      <c r="D183" s="234"/>
      <c r="E183" s="234"/>
      <c r="F183" s="256" t="s">
        <v>565</v>
      </c>
      <c r="G183" s="234"/>
      <c r="H183" s="234" t="s">
        <v>639</v>
      </c>
      <c r="I183" s="234" t="s">
        <v>598</v>
      </c>
      <c r="J183" s="234"/>
      <c r="K183" s="276"/>
    </row>
    <row r="184" spans="2:11" customFormat="1" ht="15" customHeight="1">
      <c r="B184" s="257"/>
      <c r="C184" s="234" t="s">
        <v>627</v>
      </c>
      <c r="D184" s="234"/>
      <c r="E184" s="234"/>
      <c r="F184" s="256" t="s">
        <v>565</v>
      </c>
      <c r="G184" s="234"/>
      <c r="H184" s="234" t="s">
        <v>640</v>
      </c>
      <c r="I184" s="234" t="s">
        <v>598</v>
      </c>
      <c r="J184" s="234"/>
      <c r="K184" s="276"/>
    </row>
    <row r="185" spans="2:11" customFormat="1" ht="15" customHeight="1">
      <c r="B185" s="257"/>
      <c r="C185" s="234" t="s">
        <v>114</v>
      </c>
      <c r="D185" s="234"/>
      <c r="E185" s="234"/>
      <c r="F185" s="256" t="s">
        <v>571</v>
      </c>
      <c r="G185" s="234"/>
      <c r="H185" s="234" t="s">
        <v>641</v>
      </c>
      <c r="I185" s="234" t="s">
        <v>567</v>
      </c>
      <c r="J185" s="234">
        <v>50</v>
      </c>
      <c r="K185" s="276"/>
    </row>
    <row r="186" spans="2:11" customFormat="1" ht="15" customHeight="1">
      <c r="B186" s="257"/>
      <c r="C186" s="234" t="s">
        <v>642</v>
      </c>
      <c r="D186" s="234"/>
      <c r="E186" s="234"/>
      <c r="F186" s="256" t="s">
        <v>571</v>
      </c>
      <c r="G186" s="234"/>
      <c r="H186" s="234" t="s">
        <v>643</v>
      </c>
      <c r="I186" s="234" t="s">
        <v>644</v>
      </c>
      <c r="J186" s="234"/>
      <c r="K186" s="276"/>
    </row>
    <row r="187" spans="2:11" customFormat="1" ht="15" customHeight="1">
      <c r="B187" s="257"/>
      <c r="C187" s="234" t="s">
        <v>645</v>
      </c>
      <c r="D187" s="234"/>
      <c r="E187" s="234"/>
      <c r="F187" s="256" t="s">
        <v>571</v>
      </c>
      <c r="G187" s="234"/>
      <c r="H187" s="234" t="s">
        <v>646</v>
      </c>
      <c r="I187" s="234" t="s">
        <v>644</v>
      </c>
      <c r="J187" s="234"/>
      <c r="K187" s="276"/>
    </row>
    <row r="188" spans="2:11" customFormat="1" ht="15" customHeight="1">
      <c r="B188" s="257"/>
      <c r="C188" s="234" t="s">
        <v>647</v>
      </c>
      <c r="D188" s="234"/>
      <c r="E188" s="234"/>
      <c r="F188" s="256" t="s">
        <v>571</v>
      </c>
      <c r="G188" s="234"/>
      <c r="H188" s="234" t="s">
        <v>648</v>
      </c>
      <c r="I188" s="234" t="s">
        <v>644</v>
      </c>
      <c r="J188" s="234"/>
      <c r="K188" s="276"/>
    </row>
    <row r="189" spans="2:11" customFormat="1" ht="15" customHeight="1">
      <c r="B189" s="257"/>
      <c r="C189" s="289" t="s">
        <v>649</v>
      </c>
      <c r="D189" s="234"/>
      <c r="E189" s="234"/>
      <c r="F189" s="256" t="s">
        <v>571</v>
      </c>
      <c r="G189" s="234"/>
      <c r="H189" s="234" t="s">
        <v>650</v>
      </c>
      <c r="I189" s="234" t="s">
        <v>651</v>
      </c>
      <c r="J189" s="290" t="s">
        <v>652</v>
      </c>
      <c r="K189" s="276"/>
    </row>
    <row r="190" spans="2:11" customFormat="1" ht="15" customHeight="1">
      <c r="B190" s="257"/>
      <c r="C190" s="289" t="s">
        <v>39</v>
      </c>
      <c r="D190" s="234"/>
      <c r="E190" s="234"/>
      <c r="F190" s="256" t="s">
        <v>565</v>
      </c>
      <c r="G190" s="234"/>
      <c r="H190" s="232" t="s">
        <v>653</v>
      </c>
      <c r="I190" s="234" t="s">
        <v>654</v>
      </c>
      <c r="J190" s="234"/>
      <c r="K190" s="276"/>
    </row>
    <row r="191" spans="2:11" customFormat="1" ht="15" customHeight="1">
      <c r="B191" s="257"/>
      <c r="C191" s="289" t="s">
        <v>655</v>
      </c>
      <c r="D191" s="234"/>
      <c r="E191" s="234"/>
      <c r="F191" s="256" t="s">
        <v>565</v>
      </c>
      <c r="G191" s="234"/>
      <c r="H191" s="234" t="s">
        <v>656</v>
      </c>
      <c r="I191" s="234" t="s">
        <v>598</v>
      </c>
      <c r="J191" s="234"/>
      <c r="K191" s="276"/>
    </row>
    <row r="192" spans="2:11" customFormat="1" ht="15" customHeight="1">
      <c r="B192" s="257"/>
      <c r="C192" s="289" t="s">
        <v>657</v>
      </c>
      <c r="D192" s="234"/>
      <c r="E192" s="234"/>
      <c r="F192" s="256" t="s">
        <v>565</v>
      </c>
      <c r="G192" s="234"/>
      <c r="H192" s="234" t="s">
        <v>658</v>
      </c>
      <c r="I192" s="234" t="s">
        <v>598</v>
      </c>
      <c r="J192" s="234"/>
      <c r="K192" s="276"/>
    </row>
    <row r="193" spans="2:11" customFormat="1" ht="15" customHeight="1">
      <c r="B193" s="257"/>
      <c r="C193" s="289" t="s">
        <v>659</v>
      </c>
      <c r="D193" s="234"/>
      <c r="E193" s="234"/>
      <c r="F193" s="256" t="s">
        <v>571</v>
      </c>
      <c r="G193" s="234"/>
      <c r="H193" s="234" t="s">
        <v>660</v>
      </c>
      <c r="I193" s="234" t="s">
        <v>598</v>
      </c>
      <c r="J193" s="234"/>
      <c r="K193" s="276"/>
    </row>
    <row r="194" spans="2:11" customFormat="1" ht="15" customHeight="1">
      <c r="B194" s="282"/>
      <c r="C194" s="291"/>
      <c r="D194" s="263"/>
      <c r="E194" s="263"/>
      <c r="F194" s="263"/>
      <c r="G194" s="263"/>
      <c r="H194" s="263"/>
      <c r="I194" s="263"/>
      <c r="J194" s="263"/>
      <c r="K194" s="283"/>
    </row>
    <row r="195" spans="2:11" customFormat="1" ht="18.75" customHeight="1">
      <c r="B195" s="265"/>
      <c r="C195" s="254"/>
      <c r="D195" s="254"/>
      <c r="E195" s="254"/>
      <c r="F195" s="284"/>
      <c r="G195" s="254"/>
      <c r="H195" s="254"/>
      <c r="I195" s="254"/>
      <c r="J195" s="254"/>
      <c r="K195" s="265"/>
    </row>
    <row r="196" spans="2:11" customFormat="1" ht="18.75" customHeight="1">
      <c r="B196" s="265"/>
      <c r="C196" s="254"/>
      <c r="D196" s="254"/>
      <c r="E196" s="254"/>
      <c r="F196" s="284"/>
      <c r="G196" s="254"/>
      <c r="H196" s="254"/>
      <c r="I196" s="254"/>
      <c r="J196" s="254"/>
      <c r="K196" s="265"/>
    </row>
    <row r="197" spans="2:11" customFormat="1" ht="18.75" customHeight="1">
      <c r="B197" s="241"/>
      <c r="C197" s="241"/>
      <c r="D197" s="241"/>
      <c r="E197" s="241"/>
      <c r="F197" s="241"/>
      <c r="G197" s="241"/>
      <c r="H197" s="241"/>
      <c r="I197" s="241"/>
      <c r="J197" s="241"/>
      <c r="K197" s="241"/>
    </row>
    <row r="198" spans="2:11" customFormat="1" ht="12">
      <c r="B198" s="219"/>
      <c r="C198" s="220"/>
      <c r="D198" s="220"/>
      <c r="E198" s="220"/>
      <c r="F198" s="220"/>
      <c r="G198" s="220"/>
      <c r="H198" s="220"/>
      <c r="I198" s="220"/>
      <c r="J198" s="220"/>
      <c r="K198" s="221"/>
    </row>
    <row r="199" spans="2:11" customFormat="1" ht="20.5">
      <c r="B199" s="222"/>
      <c r="C199" s="223" t="s">
        <v>661</v>
      </c>
      <c r="D199" s="223"/>
      <c r="E199" s="223"/>
      <c r="F199" s="223"/>
      <c r="G199" s="223"/>
      <c r="H199" s="223"/>
      <c r="I199" s="223"/>
      <c r="J199" s="223"/>
      <c r="K199" s="224"/>
    </row>
    <row r="200" spans="2:11" customFormat="1" ht="25.5" customHeight="1">
      <c r="B200" s="222"/>
      <c r="C200" s="292" t="s">
        <v>662</v>
      </c>
      <c r="D200" s="292"/>
      <c r="E200" s="292"/>
      <c r="F200" s="292" t="s">
        <v>663</v>
      </c>
      <c r="G200" s="293"/>
      <c r="H200" s="294" t="s">
        <v>664</v>
      </c>
      <c r="I200" s="294"/>
      <c r="J200" s="294"/>
      <c r="K200" s="224"/>
    </row>
    <row r="201" spans="2:11" customFormat="1" ht="5.25" customHeight="1">
      <c r="B201" s="257"/>
      <c r="C201" s="253"/>
      <c r="D201" s="253"/>
      <c r="E201" s="253"/>
      <c r="F201" s="253"/>
      <c r="G201" s="254"/>
      <c r="H201" s="253"/>
      <c r="I201" s="253"/>
      <c r="J201" s="253"/>
      <c r="K201" s="276"/>
    </row>
    <row r="202" spans="2:11" customFormat="1" ht="15" customHeight="1">
      <c r="B202" s="257"/>
      <c r="C202" s="234" t="s">
        <v>654</v>
      </c>
      <c r="D202" s="234"/>
      <c r="E202" s="234"/>
      <c r="F202" s="256" t="s">
        <v>40</v>
      </c>
      <c r="G202" s="234"/>
      <c r="H202" s="295" t="s">
        <v>665</v>
      </c>
      <c r="I202" s="295"/>
      <c r="J202" s="295"/>
      <c r="K202" s="276"/>
    </row>
    <row r="203" spans="2:11" customFormat="1" ht="15" customHeight="1">
      <c r="B203" s="257"/>
      <c r="C203" s="234"/>
      <c r="D203" s="234"/>
      <c r="E203" s="234"/>
      <c r="F203" s="256" t="s">
        <v>41</v>
      </c>
      <c r="G203" s="234"/>
      <c r="H203" s="295" t="s">
        <v>666</v>
      </c>
      <c r="I203" s="295"/>
      <c r="J203" s="295"/>
      <c r="K203" s="276"/>
    </row>
    <row r="204" spans="2:11" customFormat="1" ht="15" customHeight="1">
      <c r="B204" s="257"/>
      <c r="C204" s="234"/>
      <c r="D204" s="234"/>
      <c r="E204" s="234"/>
      <c r="F204" s="256" t="s">
        <v>44</v>
      </c>
      <c r="G204" s="234"/>
      <c r="H204" s="295" t="s">
        <v>667</v>
      </c>
      <c r="I204" s="295"/>
      <c r="J204" s="295"/>
      <c r="K204" s="276"/>
    </row>
    <row r="205" spans="2:11" customFormat="1" ht="15" customHeight="1">
      <c r="B205" s="257"/>
      <c r="C205" s="234"/>
      <c r="D205" s="234"/>
      <c r="E205" s="234"/>
      <c r="F205" s="256" t="s">
        <v>42</v>
      </c>
      <c r="G205" s="234"/>
      <c r="H205" s="295" t="s">
        <v>668</v>
      </c>
      <c r="I205" s="295"/>
      <c r="J205" s="295"/>
      <c r="K205" s="276"/>
    </row>
    <row r="206" spans="2:11" customFormat="1" ht="15" customHeight="1">
      <c r="B206" s="257"/>
      <c r="C206" s="234"/>
      <c r="D206" s="234"/>
      <c r="E206" s="234"/>
      <c r="F206" s="256" t="s">
        <v>43</v>
      </c>
      <c r="G206" s="234"/>
      <c r="H206" s="295" t="s">
        <v>669</v>
      </c>
      <c r="I206" s="295"/>
      <c r="J206" s="295"/>
      <c r="K206" s="276"/>
    </row>
    <row r="207" spans="2:11" customFormat="1" ht="15" customHeight="1">
      <c r="B207" s="257"/>
      <c r="C207" s="234"/>
      <c r="D207" s="234"/>
      <c r="E207" s="234"/>
      <c r="F207" s="256"/>
      <c r="G207" s="234"/>
      <c r="H207" s="234"/>
      <c r="I207" s="234"/>
      <c r="J207" s="234"/>
      <c r="K207" s="276"/>
    </row>
    <row r="208" spans="2:11" customFormat="1" ht="15" customHeight="1">
      <c r="B208" s="257"/>
      <c r="C208" s="234" t="s">
        <v>610</v>
      </c>
      <c r="D208" s="234"/>
      <c r="E208" s="234"/>
      <c r="F208" s="256" t="s">
        <v>82</v>
      </c>
      <c r="G208" s="234"/>
      <c r="H208" s="295" t="s">
        <v>670</v>
      </c>
      <c r="I208" s="295"/>
      <c r="J208" s="295"/>
      <c r="K208" s="276"/>
    </row>
    <row r="209" spans="2:11" customFormat="1" ht="15" customHeight="1">
      <c r="B209" s="257"/>
      <c r="C209" s="234"/>
      <c r="D209" s="234"/>
      <c r="E209" s="234"/>
      <c r="F209" s="256" t="s">
        <v>507</v>
      </c>
      <c r="G209" s="234"/>
      <c r="H209" s="295" t="s">
        <v>508</v>
      </c>
      <c r="I209" s="295"/>
      <c r="J209" s="295"/>
      <c r="K209" s="276"/>
    </row>
    <row r="210" spans="2:11" customFormat="1" ht="15" customHeight="1">
      <c r="B210" s="257"/>
      <c r="C210" s="234"/>
      <c r="D210" s="234"/>
      <c r="E210" s="234"/>
      <c r="F210" s="256" t="s">
        <v>505</v>
      </c>
      <c r="G210" s="234"/>
      <c r="H210" s="295" t="s">
        <v>671</v>
      </c>
      <c r="I210" s="295"/>
      <c r="J210" s="295"/>
      <c r="K210" s="276"/>
    </row>
    <row r="211" spans="2:11" customFormat="1" ht="15" customHeight="1">
      <c r="B211" s="296"/>
      <c r="C211" s="234"/>
      <c r="D211" s="234"/>
      <c r="E211" s="234"/>
      <c r="F211" s="256" t="s">
        <v>509</v>
      </c>
      <c r="G211" s="289"/>
      <c r="H211" s="297" t="s">
        <v>510</v>
      </c>
      <c r="I211" s="297"/>
      <c r="J211" s="297"/>
      <c r="K211" s="298"/>
    </row>
    <row r="212" spans="2:11" customFormat="1" ht="15" customHeight="1">
      <c r="B212" s="296"/>
      <c r="C212" s="234"/>
      <c r="D212" s="234"/>
      <c r="E212" s="234"/>
      <c r="F212" s="256" t="s">
        <v>511</v>
      </c>
      <c r="G212" s="289"/>
      <c r="H212" s="297" t="s">
        <v>394</v>
      </c>
      <c r="I212" s="297"/>
      <c r="J212" s="297"/>
      <c r="K212" s="298"/>
    </row>
    <row r="213" spans="2:11" customFormat="1" ht="15" customHeight="1">
      <c r="B213" s="296"/>
      <c r="C213" s="234"/>
      <c r="D213" s="234"/>
      <c r="E213" s="234"/>
      <c r="F213" s="256"/>
      <c r="G213" s="289"/>
      <c r="H213" s="280"/>
      <c r="I213" s="280"/>
      <c r="J213" s="280"/>
      <c r="K213" s="298"/>
    </row>
    <row r="214" spans="2:11" customFormat="1" ht="15" customHeight="1">
      <c r="B214" s="296"/>
      <c r="C214" s="234" t="s">
        <v>634</v>
      </c>
      <c r="D214" s="234"/>
      <c r="E214" s="234"/>
      <c r="F214" s="256">
        <v>1</v>
      </c>
      <c r="G214" s="289"/>
      <c r="H214" s="297" t="s">
        <v>672</v>
      </c>
      <c r="I214" s="297"/>
      <c r="J214" s="297"/>
      <c r="K214" s="298"/>
    </row>
    <row r="215" spans="2:11" customFormat="1" ht="15" customHeight="1">
      <c r="B215" s="296"/>
      <c r="C215" s="234"/>
      <c r="D215" s="234"/>
      <c r="E215" s="234"/>
      <c r="F215" s="256">
        <v>2</v>
      </c>
      <c r="G215" s="289"/>
      <c r="H215" s="297" t="s">
        <v>673</v>
      </c>
      <c r="I215" s="297"/>
      <c r="J215" s="297"/>
      <c r="K215" s="298"/>
    </row>
    <row r="216" spans="2:11" customFormat="1" ht="15" customHeight="1">
      <c r="B216" s="296"/>
      <c r="C216" s="234"/>
      <c r="D216" s="234"/>
      <c r="E216" s="234"/>
      <c r="F216" s="256">
        <v>3</v>
      </c>
      <c r="G216" s="289"/>
      <c r="H216" s="297" t="s">
        <v>674</v>
      </c>
      <c r="I216" s="297"/>
      <c r="J216" s="297"/>
      <c r="K216" s="298"/>
    </row>
    <row r="217" spans="2:11" customFormat="1" ht="15" customHeight="1">
      <c r="B217" s="296"/>
      <c r="C217" s="234"/>
      <c r="D217" s="234"/>
      <c r="E217" s="234"/>
      <c r="F217" s="256">
        <v>4</v>
      </c>
      <c r="G217" s="289"/>
      <c r="H217" s="297" t="s">
        <v>675</v>
      </c>
      <c r="I217" s="297"/>
      <c r="J217" s="297"/>
      <c r="K217" s="298"/>
    </row>
    <row r="218" spans="2:11" customFormat="1" ht="12.75" customHeight="1">
      <c r="B218" s="299"/>
      <c r="C218" s="300"/>
      <c r="D218" s="300"/>
      <c r="E218" s="300"/>
      <c r="F218" s="300"/>
      <c r="G218" s="300"/>
      <c r="H218" s="300"/>
      <c r="I218" s="300"/>
      <c r="J218" s="300"/>
      <c r="K218" s="301"/>
    </row>
  </sheetData>
  <sheetProtection formatCells="0" formatColumns="0" formatRows="0" insertColumns="0" insertRows="0" insertHyperlinks="0" deleteColumns="0" deleteRows="0" sort="0" autoFilter="0" pivotTables="0"/>
  <mergeCells count="77">
    <mergeCell ref="H212:J212"/>
    <mergeCell ref="H214:J214"/>
    <mergeCell ref="H215:J215"/>
    <mergeCell ref="H216:J216"/>
    <mergeCell ref="H217:J217"/>
    <mergeCell ref="H205:J205"/>
    <mergeCell ref="H206:J206"/>
    <mergeCell ref="H208:J208"/>
    <mergeCell ref="H209:J209"/>
    <mergeCell ref="H210:J210"/>
    <mergeCell ref="H211:J211"/>
    <mergeCell ref="C165:J165"/>
    <mergeCell ref="C199:J199"/>
    <mergeCell ref="H200:J200"/>
    <mergeCell ref="H202:J202"/>
    <mergeCell ref="H203:J203"/>
    <mergeCell ref="H204:J204"/>
    <mergeCell ref="D69:J69"/>
    <mergeCell ref="D70:J70"/>
    <mergeCell ref="C75:J75"/>
    <mergeCell ref="C102:J102"/>
    <mergeCell ref="C122:J122"/>
    <mergeCell ref="C147:J147"/>
    <mergeCell ref="D62:J62"/>
    <mergeCell ref="D63:J63"/>
    <mergeCell ref="D65:J65"/>
    <mergeCell ref="D66:J66"/>
    <mergeCell ref="D67:J67"/>
    <mergeCell ref="D68:J68"/>
    <mergeCell ref="C55:J55"/>
    <mergeCell ref="C57:J57"/>
    <mergeCell ref="D58:J58"/>
    <mergeCell ref="D59:J59"/>
    <mergeCell ref="D60:J60"/>
    <mergeCell ref="D61:J61"/>
    <mergeCell ref="E48:J48"/>
    <mergeCell ref="E49:J49"/>
    <mergeCell ref="E50:J50"/>
    <mergeCell ref="D51:J51"/>
    <mergeCell ref="C52:J52"/>
    <mergeCell ref="C54:J54"/>
    <mergeCell ref="G41:J41"/>
    <mergeCell ref="G42:J42"/>
    <mergeCell ref="G43:J43"/>
    <mergeCell ref="G44:J44"/>
    <mergeCell ref="G45:J45"/>
    <mergeCell ref="D47:J47"/>
    <mergeCell ref="D35:J35"/>
    <mergeCell ref="G36:J36"/>
    <mergeCell ref="G37:J37"/>
    <mergeCell ref="G38:J38"/>
    <mergeCell ref="G39:J39"/>
    <mergeCell ref="G40:J40"/>
    <mergeCell ref="D27:J27"/>
    <mergeCell ref="D28:J28"/>
    <mergeCell ref="D30:J30"/>
    <mergeCell ref="D31:J31"/>
    <mergeCell ref="D33:J33"/>
    <mergeCell ref="D34:J34"/>
    <mergeCell ref="F20:J20"/>
    <mergeCell ref="F21:J21"/>
    <mergeCell ref="F22:J22"/>
    <mergeCell ref="F23:J23"/>
    <mergeCell ref="C25:J25"/>
    <mergeCell ref="C26:J26"/>
    <mergeCell ref="D11:J11"/>
    <mergeCell ref="D15:J15"/>
    <mergeCell ref="D16:J16"/>
    <mergeCell ref="D17:J17"/>
    <mergeCell ref="F18:J18"/>
    <mergeCell ref="F19:J19"/>
    <mergeCell ref="C3:J3"/>
    <mergeCell ref="C4:J4"/>
    <mergeCell ref="C6:J6"/>
    <mergeCell ref="C7:J7"/>
    <mergeCell ref="C9:J9"/>
    <mergeCell ref="D10:J10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SO-101 - Polní cesta C19 ...</vt:lpstr>
      <vt:lpstr>SO-801 - Doprovodná zeleň...</vt:lpstr>
      <vt:lpstr>Pokyny pro vyplnění</vt:lpstr>
      <vt:lpstr>'Rekapitulace stavby'!Názvy_tisku</vt:lpstr>
      <vt:lpstr>'SO-101 - Polní cesta C19 ...'!Názvy_tisku</vt:lpstr>
      <vt:lpstr>'SO-801 - Doprovodná zeleň...'!Názvy_tisku</vt:lpstr>
      <vt:lpstr>'Pokyny pro vyplnění'!Oblast_tisku</vt:lpstr>
      <vt:lpstr>'Rekapitulace stavby'!Oblast_tisku</vt:lpstr>
      <vt:lpstr>'SO-101 - Polní cesta C19 ...'!Oblast_tisku</vt:lpstr>
      <vt:lpstr>'SO-801 - Doprovodná zeleň...'!Oblast_tisku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ROZPOCTAR\PC101</dc:creator>
  <cp:lastModifiedBy>PC101</cp:lastModifiedBy>
  <dcterms:created xsi:type="dcterms:W3CDTF">2023-05-04T17:58:32Z</dcterms:created>
  <dcterms:modified xsi:type="dcterms:W3CDTF">2023-05-05T08:21:57Z</dcterms:modified>
</cp:coreProperties>
</file>